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24.09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S56" i="2" l="1"/>
  <c r="S53" i="2"/>
  <c r="S39" i="2"/>
  <c r="S36" i="2"/>
  <c r="S33" i="2"/>
  <c r="S23" i="2" s="1"/>
  <c r="S31" i="2"/>
  <c r="S15" i="2"/>
  <c r="S7" i="2" l="1"/>
  <c r="S64" i="2" s="1"/>
  <c r="K35" i="2" l="1"/>
  <c r="Q56" i="2" l="1"/>
  <c r="Q55" i="2"/>
  <c r="Q53" i="2" s="1"/>
  <c r="Q39" i="2"/>
  <c r="Q36" i="2"/>
  <c r="Q33" i="2"/>
  <c r="Q23" i="2" s="1"/>
  <c r="Q31" i="2"/>
  <c r="Q15" i="2"/>
  <c r="Q7" i="2" l="1"/>
  <c r="Q64" i="2" s="1"/>
  <c r="K13" i="2" l="1"/>
  <c r="N13" i="2"/>
  <c r="P13" i="2"/>
  <c r="P11" i="2"/>
  <c r="P10" i="2"/>
  <c r="N11" i="2"/>
  <c r="N10" i="2"/>
  <c r="K11" i="2"/>
  <c r="K10" i="2"/>
  <c r="R56" i="2" l="1"/>
  <c r="R55" i="2"/>
  <c r="R53" i="2" s="1"/>
  <c r="R39" i="2"/>
  <c r="R36" i="2"/>
  <c r="R33" i="2"/>
  <c r="R31" i="2"/>
  <c r="R23" i="2" s="1"/>
  <c r="R15" i="2"/>
  <c r="R7" i="2" l="1"/>
  <c r="R64" i="2" s="1"/>
  <c r="U32" i="2" l="1"/>
  <c r="U53" i="2" l="1"/>
  <c r="P63" i="2" l="1"/>
  <c r="P59" i="2"/>
  <c r="P58" i="2"/>
  <c r="P57" i="2"/>
  <c r="AD62" i="2" l="1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K32" i="2"/>
  <c r="J33" i="2"/>
  <c r="K34" i="2"/>
  <c r="AD34" i="2" s="1"/>
  <c r="J36" i="2"/>
  <c r="K37" i="2"/>
  <c r="AD37" i="2" s="1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AD57" i="2" s="1"/>
  <c r="K58" i="2"/>
  <c r="AD58" i="2" s="1"/>
  <c r="K59" i="2"/>
  <c r="AD59" i="2" s="1"/>
  <c r="K60" i="2"/>
  <c r="AD60" i="2" s="1"/>
  <c r="K62" i="2"/>
  <c r="K63" i="2"/>
  <c r="AD63" i="2" s="1"/>
  <c r="K16" i="2"/>
  <c r="AD16" i="2" s="1"/>
  <c r="O56" i="2"/>
  <c r="O53" i="2"/>
  <c r="O39" i="2"/>
  <c r="O36" i="2"/>
  <c r="O33" i="2"/>
  <c r="O23" i="2" s="1"/>
  <c r="O31" i="2"/>
  <c r="O15" i="2"/>
  <c r="U56" i="2"/>
  <c r="Z56" i="2" s="1"/>
  <c r="U39" i="2"/>
  <c r="U36" i="2"/>
  <c r="Y36" i="2" s="1"/>
  <c r="U33" i="2"/>
  <c r="U31" i="2"/>
  <c r="U15" i="2"/>
  <c r="W15" i="2" s="1"/>
  <c r="U23" i="2"/>
  <c r="AC10" i="2"/>
  <c r="AC11" i="2"/>
  <c r="AC17" i="2"/>
  <c r="AC18" i="2"/>
  <c r="AC19" i="2"/>
  <c r="AC20" i="2"/>
  <c r="AC25" i="2"/>
  <c r="AC26" i="2"/>
  <c r="AC28" i="2"/>
  <c r="AC29" i="2"/>
  <c r="AC30" i="2"/>
  <c r="AC34" i="2"/>
  <c r="AC35" i="2"/>
  <c r="AC37" i="2"/>
  <c r="AC43" i="2"/>
  <c r="AC44" i="2"/>
  <c r="AC45" i="2"/>
  <c r="AC46" i="2"/>
  <c r="AC47" i="2"/>
  <c r="AC48" i="2"/>
  <c r="AC49" i="2"/>
  <c r="AC50" i="2"/>
  <c r="AC51" i="2"/>
  <c r="AC54" i="2"/>
  <c r="AC61" i="2"/>
  <c r="AC62" i="2"/>
  <c r="K22" i="2"/>
  <c r="AD22" i="2" s="1"/>
  <c r="K21" i="2"/>
  <c r="AD21" i="2" s="1"/>
  <c r="K14" i="2"/>
  <c r="AD14" i="2" s="1"/>
  <c r="AD13" i="2"/>
  <c r="K12" i="2"/>
  <c r="AD12" i="2" s="1"/>
  <c r="K9" i="2"/>
  <c r="AD9" i="2" s="1"/>
  <c r="K8" i="2"/>
  <c r="AD8" i="2" s="1"/>
  <c r="J15" i="2"/>
  <c r="AC13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/>
  <c r="AB10" i="2"/>
  <c r="T39" i="2"/>
  <c r="V39" i="2" s="1"/>
  <c r="AB13" i="2"/>
  <c r="Y63" i="2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/>
  <c r="AB12" i="2" s="1"/>
  <c r="AA13" i="2"/>
  <c r="AA11" i="2"/>
  <c r="AA10" i="2"/>
  <c r="P52" i="2"/>
  <c r="AB52" i="2" s="1"/>
  <c r="AB63" i="2"/>
  <c r="AA63" i="2"/>
  <c r="P55" i="2"/>
  <c r="K55" i="2" s="1"/>
  <c r="K53" i="2" s="1"/>
  <c r="X55" i="2"/>
  <c r="W55" i="2"/>
  <c r="Z55" i="2"/>
  <c r="Y55" i="2"/>
  <c r="N61" i="2"/>
  <c r="Z53" i="2"/>
  <c r="Y53" i="2"/>
  <c r="P8" i="2"/>
  <c r="AB8" i="2" s="1"/>
  <c r="V55" i="2"/>
  <c r="V54" i="2"/>
  <c r="T53" i="2"/>
  <c r="V53" i="2" s="1"/>
  <c r="V10" i="2"/>
  <c r="P54" i="2"/>
  <c r="AB54" i="2" s="1"/>
  <c r="N54" i="2"/>
  <c r="N53" i="2" s="1"/>
  <c r="M53" i="2"/>
  <c r="L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/>
  <c r="AA40" i="2"/>
  <c r="X53" i="2"/>
  <c r="W53" i="2"/>
  <c r="AA41" i="2"/>
  <c r="AA59" i="2"/>
  <c r="AA58" i="2"/>
  <c r="AA57" i="2"/>
  <c r="P39" i="2"/>
  <c r="P32" i="2"/>
  <c r="AB32" i="2" s="1"/>
  <c r="T56" i="2"/>
  <c r="V56" i="2" s="1"/>
  <c r="T33" i="2"/>
  <c r="V33" i="2" s="1"/>
  <c r="T36" i="2"/>
  <c r="V36" i="2" s="1"/>
  <c r="Z33" i="2"/>
  <c r="Y33" i="2"/>
  <c r="Y31" i="2"/>
  <c r="Z31" i="2"/>
  <c r="V52" i="2"/>
  <c r="N43" i="2"/>
  <c r="N44" i="2"/>
  <c r="N45" i="2"/>
  <c r="N46" i="2"/>
  <c r="N47" i="2"/>
  <c r="N48" i="2"/>
  <c r="N49" i="2"/>
  <c r="N50" i="2"/>
  <c r="N51" i="2"/>
  <c r="N52" i="2"/>
  <c r="T31" i="2"/>
  <c r="V31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T15" i="2"/>
  <c r="V15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3" i="2" s="1"/>
  <c r="N32" i="2"/>
  <c r="N31" i="2" s="1"/>
  <c r="N23" i="2" s="1"/>
  <c r="N24" i="2"/>
  <c r="N27" i="2"/>
  <c r="N22" i="2"/>
  <c r="N16" i="2"/>
  <c r="N15" i="2" s="1"/>
  <c r="N21" i="2"/>
  <c r="N14" i="2"/>
  <c r="N12" i="2"/>
  <c r="N9" i="2"/>
  <c r="L15" i="2"/>
  <c r="L31" i="2"/>
  <c r="L33" i="2"/>
  <c r="L23" i="2" s="1"/>
  <c r="L7" i="2" s="1"/>
  <c r="L64" i="2" s="1"/>
  <c r="L36" i="2"/>
  <c r="L39" i="2"/>
  <c r="L56" i="2"/>
  <c r="N56" i="2"/>
  <c r="N39" i="2"/>
  <c r="N36" i="2"/>
  <c r="M33" i="2"/>
  <c r="M23" i="2" s="1"/>
  <c r="M7" i="2" s="1"/>
  <c r="M64" i="2" s="1"/>
  <c r="X33" i="2"/>
  <c r="W33" i="2"/>
  <c r="M56" i="2"/>
  <c r="M39" i="2"/>
  <c r="M15" i="2"/>
  <c r="M31" i="2"/>
  <c r="M36" i="2"/>
  <c r="X31" i="2"/>
  <c r="N7" i="2" l="1"/>
  <c r="N64" i="2" s="1"/>
  <c r="K31" i="2"/>
  <c r="AC31" i="2" s="1"/>
  <c r="AD32" i="2"/>
  <c r="AA39" i="2"/>
  <c r="AA32" i="2"/>
  <c r="AC41" i="2"/>
  <c r="AD31" i="2"/>
  <c r="W31" i="2"/>
  <c r="P31" i="2"/>
  <c r="AC40" i="2"/>
  <c r="AC32" i="2"/>
  <c r="K39" i="2"/>
  <c r="J23" i="2"/>
  <c r="J7" i="2" s="1"/>
  <c r="J64" i="2" s="1"/>
  <c r="T23" i="2"/>
  <c r="V23" i="2" s="1"/>
  <c r="W39" i="2"/>
  <c r="AA35" i="2"/>
  <c r="Z15" i="2"/>
  <c r="P33" i="2"/>
  <c r="AC42" i="2"/>
  <c r="AC24" i="2"/>
  <c r="AC12" i="2"/>
  <c r="W56" i="2"/>
  <c r="Y39" i="2"/>
  <c r="Z39" i="2"/>
  <c r="K33" i="2"/>
  <c r="AC52" i="2"/>
  <c r="AD39" i="2"/>
  <c r="K15" i="2"/>
  <c r="AD15" i="2" s="1"/>
  <c r="AC9" i="2"/>
  <c r="P56" i="2"/>
  <c r="AB56" i="2" s="1"/>
  <c r="AA60" i="2"/>
  <c r="AA38" i="2"/>
  <c r="AA27" i="2"/>
  <c r="AA24" i="2"/>
  <c r="AA9" i="2"/>
  <c r="AA52" i="2"/>
  <c r="X56" i="2"/>
  <c r="AC55" i="2"/>
  <c r="AB55" i="2"/>
  <c r="AA55" i="2"/>
  <c r="U7" i="2"/>
  <c r="Z7" i="2" s="1"/>
  <c r="P53" i="2"/>
  <c r="AB53" i="2" s="1"/>
  <c r="AA54" i="2"/>
  <c r="AA42" i="2"/>
  <c r="P36" i="2"/>
  <c r="AA36" i="2" s="1"/>
  <c r="AA37" i="2"/>
  <c r="AA34" i="2"/>
  <c r="AA22" i="2"/>
  <c r="O7" i="2"/>
  <c r="O64" i="2" s="1"/>
  <c r="AA21" i="2"/>
  <c r="P15" i="2"/>
  <c r="AA16" i="2"/>
  <c r="AA14" i="2"/>
  <c r="AA12" i="2"/>
  <c r="AA8" i="2"/>
  <c r="AC38" i="2"/>
  <c r="AC22" i="2"/>
  <c r="AC21" i="2"/>
  <c r="AC16" i="2"/>
  <c r="AC14" i="2"/>
  <c r="AC8" i="2"/>
  <c r="AB39" i="2"/>
  <c r="X39" i="2"/>
  <c r="AC39" i="2"/>
  <c r="Y56" i="2"/>
  <c r="AA56" i="2"/>
  <c r="AD53" i="2"/>
  <c r="AC53" i="2"/>
  <c r="AD55" i="2"/>
  <c r="X36" i="2"/>
  <c r="Z36" i="2"/>
  <c r="W36" i="2"/>
  <c r="X23" i="2"/>
  <c r="Z23" i="2"/>
  <c r="W23" i="2"/>
  <c r="X15" i="2"/>
  <c r="Y23" i="2"/>
  <c r="Y15" i="2"/>
  <c r="AC63" i="2"/>
  <c r="AC60" i="2"/>
  <c r="AC59" i="2"/>
  <c r="K56" i="2"/>
  <c r="AC56" i="2" s="1"/>
  <c r="AC58" i="2"/>
  <c r="AC57" i="2"/>
  <c r="AC27" i="2"/>
  <c r="K23" i="2"/>
  <c r="AC23" i="2" s="1"/>
  <c r="K36" i="2"/>
  <c r="AD36" i="2" s="1"/>
  <c r="AA31" i="2" l="1"/>
  <c r="AB31" i="2"/>
  <c r="P23" i="2"/>
  <c r="AB23" i="2" s="1"/>
  <c r="T7" i="2"/>
  <c r="V7" i="2" s="1"/>
  <c r="AC36" i="2"/>
  <c r="AA53" i="2"/>
  <c r="AB36" i="2"/>
  <c r="AB33" i="2"/>
  <c r="AA33" i="2"/>
  <c r="AD33" i="2"/>
  <c r="AC33" i="2"/>
  <c r="AC15" i="2"/>
  <c r="AA23" i="2"/>
  <c r="U64" i="2"/>
  <c r="W64" i="2" s="1"/>
  <c r="X7" i="2"/>
  <c r="W7" i="2"/>
  <c r="AB15" i="2"/>
  <c r="AA15" i="2"/>
  <c r="P7" i="2"/>
  <c r="Y7" i="2"/>
  <c r="AD56" i="2"/>
  <c r="K7" i="2"/>
  <c r="AD7" i="2" s="1"/>
  <c r="AD23" i="2"/>
  <c r="T64" i="2" l="1"/>
  <c r="V64" i="2" s="1"/>
  <c r="X64" i="2"/>
  <c r="Y64" i="2"/>
  <c r="Z64" i="2"/>
  <c r="AA7" i="2"/>
  <c r="P64" i="2"/>
  <c r="AB7" i="2"/>
  <c r="K64" i="2"/>
  <c r="AD64" i="2" s="1"/>
  <c r="AC7" i="2"/>
  <c r="AA64" i="2" l="1"/>
  <c r="AB64" i="2"/>
  <c r="AC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<sst xmlns="http://schemas.openxmlformats.org/spreadsheetml/2006/main" count="137" uniqueCount="90">
  <si>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</si>
  <si>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</si>
  <si>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</si>
  <si>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</si>
  <si>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</si>
  <si>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</si>
  <si>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</si>
  <si>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</si>
  <si>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</si>
  <si>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</si>
  <si>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</si>
  <si>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</si>
  <si>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</si>
  <si>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</si>
  <si>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</si>
  <si>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</si>
  <si>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</si>
  <si>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</si>
  <si>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</si>
  <si>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</si>
  <si>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</si>
  <si>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</si>
  <si>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</si>
  <si>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</si>
  <si>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</si>
  <si>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</si>
  <si>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</si>
  <si>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</si>
  <si>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</si>
  <si>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</si>
  <si>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</si>
  <si>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</si>
  <si>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</si>
  <si>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</si>
  <si>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</si>
  <si>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</si>
  <si>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</si>
  <si>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</si>
  <si>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</si>
  <si>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</si>
  <si>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</si>
  <si>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</si>
  <si>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</si>
  <si>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</si>
  <si>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</si>
  <si>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</si>
  <si>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</si>
  <si>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</si>
  <si>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</si>
  <si>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</si>
  <si>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</si>
  <si>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</si>
  <si>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</si>
  <si>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</si>
  <si>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</si>
  <si>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</si>
  <si>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</si>
  <si>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</si>
  <si>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</si>
  <si>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</si>
  <si>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</si>
  <si>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</si>
  <si>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</si>
  <si>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</si>
  <si>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</si>
  <si>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</si>
  <si>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</si>
  <si>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</si>
  <si>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</si>
  <si>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</si>
  <si>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</si>
  <si>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</si>
  <si>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</si>
  <si>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</si>
  <si>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</si>
  <si>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</si>
  <si>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</si>
  <si>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</si>
  <si>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</si>
  <si>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9 месяцев 2021 года</t>
  </si>
  <si>
    <t>откл.+- от плана за 9 месяцев 2021 года</t>
  </si>
  <si>
    <r>
      <t xml:space="preserve">Исполнение с 01.01.2021 по 23.09.2021
</t>
    </r>
    <r>
      <rPr>
        <b/>
        <sz val="14"/>
        <rFont val="Times New Roman"/>
        <family val="1"/>
        <charset val="204"/>
      </rPr>
      <t>(30,57%)</t>
    </r>
  </si>
  <si>
    <t>с 10.09.2021 по 16.09.2021 (неделя) П</t>
  </si>
  <si>
    <t>с 17.09.2021 по 23.09.2021 (неделя) Т</t>
  </si>
  <si>
    <t xml:space="preserve">Исполнено по 23.09.2019 год </t>
  </si>
  <si>
    <r>
      <t xml:space="preserve">Исполнено по 23.09.2019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</si>
  <si>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23.09.2020 год</t>
  </si>
  <si>
    <r>
      <t>Исполнено по 23.09.2020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</si>
  <si>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Информация об исполнении бюджета Благодарненского городского округа Ставропольского края на 23.09.2021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</si>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</sst>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57" sqref="A5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3.425781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78" t="s">
        <v>88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"/>
      <c r="Z1" s="2"/>
      <c r="AA1" s="2"/>
      <c r="AB1" s="2"/>
      <c r="AC1" s="2"/>
    </row>
    <row r="2" spans="1:31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7"/>
      <c r="AB2" s="77"/>
      <c r="AC2" s="8"/>
    </row>
    <row r="3" spans="1:31" s="69" customFormat="1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0"/>
      <c r="W3" s="70"/>
      <c r="X3" s="70"/>
      <c r="Y3" s="70"/>
      <c r="Z3" s="70"/>
      <c r="AA3" s="70"/>
      <c r="AB3" s="91" t="s">
        <v>89</v>
      </c>
      <c r="AC3" s="70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2" t="s">
        <v>43</v>
      </c>
      <c r="J4" s="90" t="s">
        <v>84</v>
      </c>
      <c r="K4" s="83" t="s">
        <v>85</v>
      </c>
      <c r="L4" s="80" t="s">
        <v>66</v>
      </c>
      <c r="M4" s="80" t="s">
        <v>67</v>
      </c>
      <c r="N4" s="83" t="s">
        <v>68</v>
      </c>
      <c r="O4" s="81" t="s">
        <v>86</v>
      </c>
      <c r="P4" s="83" t="s">
        <v>87</v>
      </c>
      <c r="Q4" s="88" t="s">
        <v>73</v>
      </c>
      <c r="R4" s="89"/>
      <c r="S4" s="83" t="s">
        <v>71</v>
      </c>
      <c r="T4" s="83"/>
      <c r="U4" s="83" t="s">
        <v>81</v>
      </c>
      <c r="V4" s="86" t="s">
        <v>64</v>
      </c>
      <c r="W4" s="85" t="s">
        <v>69</v>
      </c>
      <c r="X4" s="85"/>
      <c r="Y4" s="83" t="s">
        <v>80</v>
      </c>
      <c r="Z4" s="83"/>
      <c r="AA4" s="83" t="s">
        <v>70</v>
      </c>
      <c r="AB4" s="83"/>
      <c r="AC4" s="83" t="s">
        <v>78</v>
      </c>
      <c r="AD4" s="83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2"/>
      <c r="J5" s="90"/>
      <c r="K5" s="83"/>
      <c r="L5" s="80"/>
      <c r="M5" s="80"/>
      <c r="N5" s="83"/>
      <c r="O5" s="81"/>
      <c r="P5" s="83"/>
      <c r="Q5" s="51" t="s">
        <v>72</v>
      </c>
      <c r="R5" s="74" t="s">
        <v>79</v>
      </c>
      <c r="S5" s="73" t="s">
        <v>82</v>
      </c>
      <c r="T5" s="73" t="s">
        <v>83</v>
      </c>
      <c r="U5" s="83"/>
      <c r="V5" s="87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6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9" t="s">
        <v>8</v>
      </c>
      <c r="C7" s="79"/>
      <c r="D7" s="79"/>
      <c r="E7" s="79"/>
      <c r="F7" s="79"/>
      <c r="G7" s="79"/>
      <c r="H7" s="79"/>
      <c r="I7" s="79"/>
      <c r="J7" s="17">
        <f t="shared" ref="J7:U7" si="0">J8+J9+J11+J12+J13+J14+J15+J22+J23+J35+J36+J39+J42+J53+J10</f>
        <v>301963852.75</v>
      </c>
      <c r="K7" s="17">
        <f t="shared" si="0"/>
        <v>221134433.7473425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217329348.29999998</v>
      </c>
      <c r="P7" s="17">
        <f t="shared" si="0"/>
        <v>208081380.7557272</v>
      </c>
      <c r="Q7" s="17">
        <f t="shared" si="0"/>
        <v>353896130.50999999</v>
      </c>
      <c r="R7" s="17">
        <f t="shared" si="0"/>
        <v>232723796.13</v>
      </c>
      <c r="S7" s="17">
        <f t="shared" ref="S7" si="1">S8+S9+S11+S12+S13+S14+S15+S22+S23+S35+S36+S39+S42+S53+S10</f>
        <v>9852002.450000003</v>
      </c>
      <c r="T7" s="17">
        <f t="shared" si="0"/>
        <v>3141762.24</v>
      </c>
      <c r="U7" s="17">
        <f t="shared" si="0"/>
        <v>234238019.96000004</v>
      </c>
      <c r="V7" s="17">
        <f>T7-S7</f>
        <v>-6710240.2100000028</v>
      </c>
      <c r="W7" s="17">
        <f>U7-Q7</f>
        <v>-119658110.54999995</v>
      </c>
      <c r="X7" s="17">
        <f>IF(Q7=0,0,U7/Q7*100)</f>
        <v>66.188352956117228</v>
      </c>
      <c r="Y7" s="17">
        <f>U7-R7</f>
        <v>1514223.8300000429</v>
      </c>
      <c r="Z7" s="17">
        <f>IF(R7=0,0,U7/R7*100)</f>
        <v>100.65065277173211</v>
      </c>
      <c r="AA7" s="17">
        <f>U7-P7</f>
        <v>26156639.204272836</v>
      </c>
      <c r="AB7" s="17">
        <f>IF(P7=0,0,U7/P7*100)</f>
        <v>112.57038909933938</v>
      </c>
      <c r="AC7" s="17">
        <f>U7-K7</f>
        <v>13103586.212657541</v>
      </c>
      <c r="AD7" s="17">
        <f>IF(K7=0,0,U7/K7*100)</f>
        <v>105.92561999079216</v>
      </c>
    </row>
    <row r="8" spans="1:31" s="15" customFormat="1" ht="42" hidden="1" customHeight="1" x14ac:dyDescent="0.3">
      <c r="A8" s="14"/>
      <c r="B8" s="79" t="s">
        <v>35</v>
      </c>
      <c r="C8" s="79"/>
      <c r="D8" s="79"/>
      <c r="E8" s="79"/>
      <c r="F8" s="79"/>
      <c r="G8" s="79"/>
      <c r="H8" s="79"/>
      <c r="I8" s="79"/>
      <c r="J8" s="19">
        <v>178498169.43000001</v>
      </c>
      <c r="K8" s="26">
        <f>J8/57.46*100*30.57/100</f>
        <v>94965002.427342489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111505923.77</v>
      </c>
      <c r="P8" s="26">
        <f>O8/34.24*100*30.57/100</f>
        <v>99554208.225727215</v>
      </c>
      <c r="Q8" s="17">
        <v>149521798.05000001</v>
      </c>
      <c r="R8" s="17">
        <v>103384159</v>
      </c>
      <c r="S8" s="17">
        <v>8344154.5700000003</v>
      </c>
      <c r="T8" s="17">
        <v>865227.36</v>
      </c>
      <c r="U8" s="17">
        <v>105038305.90000001</v>
      </c>
      <c r="V8" s="17">
        <f t="shared" ref="V8:V64" si="2">T8-S8</f>
        <v>-7478927.21</v>
      </c>
      <c r="W8" s="17">
        <f t="shared" ref="W8:W64" si="3">U8-Q8</f>
        <v>-44483492.150000006</v>
      </c>
      <c r="X8" s="17">
        <f t="shared" ref="X8:X64" si="4">IF(Q8=0,0,U8/Q8*100)</f>
        <v>70.249493565396577</v>
      </c>
      <c r="Y8" s="17">
        <f t="shared" ref="Y8:Y64" si="5">U8-R8</f>
        <v>1654146.900000006</v>
      </c>
      <c r="Z8" s="17">
        <f t="shared" ref="Z8:Z64" si="6">IF(R8=0,0,U8/R8*100)</f>
        <v>101.60000034434677</v>
      </c>
      <c r="AA8" s="17">
        <f t="shared" ref="AA8:AA64" si="7">U8-P8</f>
        <v>5484097.6742727906</v>
      </c>
      <c r="AB8" s="17">
        <f t="shared" ref="AB8:AB64" si="8">IF(P8=0,0,U8/P8*100)</f>
        <v>105.50865480426327</v>
      </c>
      <c r="AC8" s="17">
        <f t="shared" ref="AC8:AC64" si="9">U8-K8</f>
        <v>10073303.472657517</v>
      </c>
      <c r="AD8" s="17">
        <f t="shared" ref="AD8:AD64" si="10">IF(K8=0,0,U8/K8*100)</f>
        <v>110.60738505257721</v>
      </c>
    </row>
    <row r="9" spans="1:31" s="15" customFormat="1" ht="61.5" hidden="1" customHeight="1" x14ac:dyDescent="0.3">
      <c r="A9" s="14"/>
      <c r="B9" s="79" t="s">
        <v>34</v>
      </c>
      <c r="C9" s="79"/>
      <c r="D9" s="79"/>
      <c r="E9" s="79"/>
      <c r="F9" s="79"/>
      <c r="G9" s="79"/>
      <c r="H9" s="79"/>
      <c r="I9" s="79"/>
      <c r="J9" s="64">
        <v>14114111.050000001</v>
      </c>
      <c r="K9" s="64">
        <f>J9</f>
        <v>14114111.050000001</v>
      </c>
      <c r="L9" s="17">
        <v>18646000</v>
      </c>
      <c r="M9" s="17">
        <v>20275547.789999999</v>
      </c>
      <c r="N9" s="17">
        <f>M9</f>
        <v>20275547.789999999</v>
      </c>
      <c r="O9" s="17">
        <v>13011173.01</v>
      </c>
      <c r="P9" s="17">
        <f>O9</f>
        <v>13011173.01</v>
      </c>
      <c r="Q9" s="17">
        <v>25120000</v>
      </c>
      <c r="R9" s="17">
        <v>18104548</v>
      </c>
      <c r="S9" s="17">
        <v>0</v>
      </c>
      <c r="T9" s="17">
        <v>0</v>
      </c>
      <c r="U9" s="17">
        <v>16239155.98</v>
      </c>
      <c r="V9" s="17">
        <f t="shared" si="2"/>
        <v>0</v>
      </c>
      <c r="W9" s="17">
        <f t="shared" si="3"/>
        <v>-8880844.0199999996</v>
      </c>
      <c r="X9" s="17">
        <f t="shared" si="4"/>
        <v>64.646321576433124</v>
      </c>
      <c r="Y9" s="17">
        <f t="shared" si="5"/>
        <v>-1865392.0199999996</v>
      </c>
      <c r="Z9" s="17">
        <f t="shared" si="6"/>
        <v>89.696555694182479</v>
      </c>
      <c r="AA9" s="17">
        <f t="shared" si="7"/>
        <v>3227982.9700000007</v>
      </c>
      <c r="AB9" s="17">
        <f t="shared" si="8"/>
        <v>124.80931555916648</v>
      </c>
      <c r="AC9" s="17">
        <f t="shared" si="9"/>
        <v>2125044.9299999997</v>
      </c>
      <c r="AD9" s="17">
        <f t="shared" si="10"/>
        <v>115.05617266629058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75">
        <f t="shared" ref="K10:K13" si="11">J10</f>
        <v>0</v>
      </c>
      <c r="L10" s="75">
        <v>0</v>
      </c>
      <c r="M10" s="75">
        <v>0</v>
      </c>
      <c r="N10" s="75">
        <f t="shared" ref="N10:N13" si="12">M10</f>
        <v>0</v>
      </c>
      <c r="O10" s="75">
        <v>0</v>
      </c>
      <c r="P10" s="75">
        <f t="shared" ref="P10:P13" si="13">O10</f>
        <v>0</v>
      </c>
      <c r="Q10" s="17">
        <v>6893000</v>
      </c>
      <c r="R10" s="17">
        <v>6366211</v>
      </c>
      <c r="S10" s="17">
        <v>71902.570000000007</v>
      </c>
      <c r="T10" s="17">
        <v>66026.52</v>
      </c>
      <c r="U10" s="17">
        <v>6677227.3600000003</v>
      </c>
      <c r="V10" s="17">
        <f t="shared" si="2"/>
        <v>-5876.0500000000029</v>
      </c>
      <c r="W10" s="17">
        <f t="shared" si="3"/>
        <v>-215772.63999999966</v>
      </c>
      <c r="X10" s="17">
        <f t="shared" si="4"/>
        <v>96.869684607572907</v>
      </c>
      <c r="Y10" s="17">
        <f t="shared" si="5"/>
        <v>311016.36000000034</v>
      </c>
      <c r="Z10" s="17">
        <f t="shared" si="6"/>
        <v>104.88542337035327</v>
      </c>
      <c r="AA10" s="17">
        <f t="shared" si="7"/>
        <v>6677227.3600000003</v>
      </c>
      <c r="AB10" s="17">
        <f t="shared" si="8"/>
        <v>0</v>
      </c>
      <c r="AC10" s="17">
        <f t="shared" si="9"/>
        <v>6677227.3600000003</v>
      </c>
      <c r="AD10" s="17">
        <f t="shared" si="10"/>
        <v>0</v>
      </c>
    </row>
    <row r="11" spans="1:31" s="15" customFormat="1" ht="57.75" hidden="1" customHeight="1" x14ac:dyDescent="0.3">
      <c r="A11" s="14"/>
      <c r="B11" s="79" t="s">
        <v>33</v>
      </c>
      <c r="C11" s="79"/>
      <c r="D11" s="79"/>
      <c r="E11" s="79"/>
      <c r="F11" s="79"/>
      <c r="G11" s="79"/>
      <c r="H11" s="79"/>
      <c r="I11" s="79"/>
      <c r="J11" s="19">
        <v>8677045.6899999995</v>
      </c>
      <c r="K11" s="75">
        <f t="shared" si="11"/>
        <v>8677045.6899999995</v>
      </c>
      <c r="L11" s="75">
        <v>11347097.18</v>
      </c>
      <c r="M11" s="75">
        <v>11880184.26</v>
      </c>
      <c r="N11" s="75">
        <f t="shared" si="12"/>
        <v>11880184.26</v>
      </c>
      <c r="O11" s="75">
        <v>7660130.96</v>
      </c>
      <c r="P11" s="75">
        <f t="shared" si="13"/>
        <v>7660130.96</v>
      </c>
      <c r="Q11" s="17">
        <v>3200000</v>
      </c>
      <c r="R11" s="17">
        <v>2760000</v>
      </c>
      <c r="S11" s="17">
        <v>11007.06</v>
      </c>
      <c r="T11" s="17">
        <v>16193.01</v>
      </c>
      <c r="U11" s="17">
        <v>2821659.37</v>
      </c>
      <c r="V11" s="17">
        <f t="shared" si="2"/>
        <v>5185.9500000000007</v>
      </c>
      <c r="W11" s="17">
        <f t="shared" si="3"/>
        <v>-378340.62999999989</v>
      </c>
      <c r="X11" s="17">
        <f t="shared" si="4"/>
        <v>88.176855312499995</v>
      </c>
      <c r="Y11" s="17">
        <f t="shared" si="5"/>
        <v>61659.370000000112</v>
      </c>
      <c r="Z11" s="17">
        <f t="shared" si="6"/>
        <v>102.23403514492755</v>
      </c>
      <c r="AA11" s="17">
        <f t="shared" si="7"/>
        <v>-4838471.59</v>
      </c>
      <c r="AB11" s="17">
        <f t="shared" si="8"/>
        <v>36.835654438994084</v>
      </c>
      <c r="AC11" s="17">
        <f t="shared" si="9"/>
        <v>-5855386.3199999994</v>
      </c>
      <c r="AD11" s="17">
        <f t="shared" si="10"/>
        <v>32.51866442574881</v>
      </c>
    </row>
    <row r="12" spans="1:31" s="15" customFormat="1" ht="37.5" hidden="1" customHeight="1" x14ac:dyDescent="0.3">
      <c r="A12" s="14"/>
      <c r="B12" s="79" t="s">
        <v>32</v>
      </c>
      <c r="C12" s="79"/>
      <c r="D12" s="79"/>
      <c r="E12" s="79"/>
      <c r="F12" s="79"/>
      <c r="G12" s="79"/>
      <c r="H12" s="79"/>
      <c r="I12" s="79"/>
      <c r="J12" s="64">
        <v>13510767.539999999</v>
      </c>
      <c r="K12" s="64">
        <f>J12</f>
        <v>13510767.539999999</v>
      </c>
      <c r="L12" s="17">
        <v>10983507.07</v>
      </c>
      <c r="M12" s="17">
        <v>11042346.74</v>
      </c>
      <c r="N12" s="17">
        <f>M12</f>
        <v>11042346.74</v>
      </c>
      <c r="O12" s="17">
        <v>10522094.73</v>
      </c>
      <c r="P12" s="17">
        <f>O12</f>
        <v>10522094.73</v>
      </c>
      <c r="Q12" s="17">
        <v>12500000</v>
      </c>
      <c r="R12" s="17">
        <v>12459000</v>
      </c>
      <c r="S12" s="17">
        <v>0</v>
      </c>
      <c r="T12" s="17">
        <v>109117.51</v>
      </c>
      <c r="U12" s="17">
        <v>12573181.310000001</v>
      </c>
      <c r="V12" s="17">
        <f t="shared" si="2"/>
        <v>109117.51</v>
      </c>
      <c r="W12" s="17">
        <f t="shared" si="3"/>
        <v>73181.310000000522</v>
      </c>
      <c r="X12" s="17">
        <f t="shared" si="4"/>
        <v>100.58545048000001</v>
      </c>
      <c r="Y12" s="17">
        <f t="shared" si="5"/>
        <v>114181.31000000052</v>
      </c>
      <c r="Z12" s="17">
        <f t="shared" si="6"/>
        <v>100.91645645717955</v>
      </c>
      <c r="AA12" s="17">
        <f t="shared" si="7"/>
        <v>2051086.58</v>
      </c>
      <c r="AB12" s="17">
        <f t="shared" si="8"/>
        <v>119.49313927151842</v>
      </c>
      <c r="AC12" s="17">
        <f t="shared" si="9"/>
        <v>-937586.22999999858</v>
      </c>
      <c r="AD12" s="17">
        <f t="shared" si="10"/>
        <v>93.060451767642519</v>
      </c>
    </row>
    <row r="13" spans="1:31" s="15" customFormat="1" ht="57.75" hidden="1" customHeight="1" x14ac:dyDescent="0.3">
      <c r="A13" s="14"/>
      <c r="B13" s="79" t="s">
        <v>31</v>
      </c>
      <c r="C13" s="79"/>
      <c r="D13" s="79"/>
      <c r="E13" s="79"/>
      <c r="F13" s="79"/>
      <c r="G13" s="79"/>
      <c r="H13" s="79"/>
      <c r="I13" s="79"/>
      <c r="J13" s="19">
        <v>155051.54999999999</v>
      </c>
      <c r="K13" s="75">
        <f t="shared" si="11"/>
        <v>155051.54999999999</v>
      </c>
      <c r="L13" s="75">
        <v>180406</v>
      </c>
      <c r="M13" s="75">
        <v>199821.72</v>
      </c>
      <c r="N13" s="75">
        <f t="shared" si="12"/>
        <v>199821.72</v>
      </c>
      <c r="O13" s="75">
        <v>153054.35999999999</v>
      </c>
      <c r="P13" s="75">
        <f t="shared" si="13"/>
        <v>153054.35999999999</v>
      </c>
      <c r="Q13" s="17">
        <v>3146750</v>
      </c>
      <c r="R13" s="17">
        <v>3146750</v>
      </c>
      <c r="S13" s="17">
        <v>57239.78</v>
      </c>
      <c r="T13" s="17">
        <v>83924.800000000003</v>
      </c>
      <c r="U13" s="17">
        <v>3474081.15</v>
      </c>
      <c r="V13" s="17">
        <f t="shared" si="2"/>
        <v>26685.020000000004</v>
      </c>
      <c r="W13" s="17">
        <f t="shared" si="3"/>
        <v>327331.14999999991</v>
      </c>
      <c r="X13" s="17">
        <f t="shared" si="4"/>
        <v>110.40219750536266</v>
      </c>
      <c r="Y13" s="17">
        <f t="shared" si="5"/>
        <v>327331.14999999991</v>
      </c>
      <c r="Z13" s="17">
        <f t="shared" si="6"/>
        <v>110.40219750536266</v>
      </c>
      <c r="AA13" s="17">
        <f t="shared" si="7"/>
        <v>3321026.79</v>
      </c>
      <c r="AB13" s="17">
        <f t="shared" si="8"/>
        <v>2269.8348155518079</v>
      </c>
      <c r="AC13" s="17">
        <f t="shared" si="9"/>
        <v>3319029.6</v>
      </c>
      <c r="AD13" s="17">
        <f t="shared" si="10"/>
        <v>2240.5974980579044</v>
      </c>
    </row>
    <row r="14" spans="1:31" s="15" customFormat="1" ht="37.5" hidden="1" customHeight="1" x14ac:dyDescent="0.3">
      <c r="A14" s="14"/>
      <c r="B14" s="79" t="s">
        <v>30</v>
      </c>
      <c r="C14" s="79"/>
      <c r="D14" s="79"/>
      <c r="E14" s="79"/>
      <c r="F14" s="79"/>
      <c r="G14" s="79"/>
      <c r="H14" s="79"/>
      <c r="I14" s="79"/>
      <c r="J14" s="64">
        <v>2124836.9500000002</v>
      </c>
      <c r="K14" s="64">
        <f>J14</f>
        <v>2124836.9500000002</v>
      </c>
      <c r="L14" s="17">
        <v>11715305.130000001</v>
      </c>
      <c r="M14" s="17">
        <v>12135551.99</v>
      </c>
      <c r="N14" s="17">
        <f>M14</f>
        <v>12135551.99</v>
      </c>
      <c r="O14" s="17">
        <v>1454686.64</v>
      </c>
      <c r="P14" s="17">
        <f t="shared" ref="P14" si="14">O14</f>
        <v>1454686.64</v>
      </c>
      <c r="Q14" s="17">
        <v>11117000</v>
      </c>
      <c r="R14" s="17">
        <v>2952024</v>
      </c>
      <c r="S14" s="17">
        <v>41627.71</v>
      </c>
      <c r="T14" s="17">
        <v>-9257.67</v>
      </c>
      <c r="U14" s="17">
        <v>1902204.66</v>
      </c>
      <c r="V14" s="17">
        <f t="shared" si="2"/>
        <v>-50885.38</v>
      </c>
      <c r="W14" s="17">
        <f t="shared" si="3"/>
        <v>-9214795.3399999999</v>
      </c>
      <c r="X14" s="17">
        <f t="shared" si="4"/>
        <v>17.110773230188002</v>
      </c>
      <c r="Y14" s="17">
        <f t="shared" si="5"/>
        <v>-1049819.3400000001</v>
      </c>
      <c r="Z14" s="17">
        <f t="shared" si="6"/>
        <v>64.437303355257271</v>
      </c>
      <c r="AA14" s="17">
        <f t="shared" si="7"/>
        <v>447518.02</v>
      </c>
      <c r="AB14" s="17">
        <f t="shared" si="8"/>
        <v>130.76387777920337</v>
      </c>
      <c r="AC14" s="17">
        <f t="shared" si="9"/>
        <v>-222632.29000000027</v>
      </c>
      <c r="AD14" s="17">
        <f t="shared" si="10"/>
        <v>89.522382411506911</v>
      </c>
    </row>
    <row r="15" spans="1:31" s="15" customFormat="1" ht="18.75" hidden="1" x14ac:dyDescent="0.3">
      <c r="A15" s="14"/>
      <c r="B15" s="79" t="s">
        <v>25</v>
      </c>
      <c r="C15" s="79"/>
      <c r="D15" s="79"/>
      <c r="E15" s="79"/>
      <c r="F15" s="79"/>
      <c r="G15" s="79"/>
      <c r="H15" s="79"/>
      <c r="I15" s="79"/>
      <c r="J15" s="17">
        <f t="shared" ref="J15:S15" si="15">J16+J21</f>
        <v>22882596.509999998</v>
      </c>
      <c r="K15" s="17">
        <f t="shared" si="15"/>
        <v>22882596.509999998</v>
      </c>
      <c r="L15" s="17">
        <f t="shared" si="15"/>
        <v>56816411.920000002</v>
      </c>
      <c r="M15" s="17">
        <f t="shared" si="15"/>
        <v>59077329.089999996</v>
      </c>
      <c r="N15" s="17">
        <f t="shared" si="15"/>
        <v>59077329.089999996</v>
      </c>
      <c r="O15" s="17">
        <f>O16+O21</f>
        <v>21445899.580000002</v>
      </c>
      <c r="P15" s="17">
        <f t="shared" si="15"/>
        <v>21445899.580000002</v>
      </c>
      <c r="Q15" s="17">
        <f t="shared" si="15"/>
        <v>56000020</v>
      </c>
      <c r="R15" s="17">
        <f t="shared" si="15"/>
        <v>28268774</v>
      </c>
      <c r="S15" s="17">
        <f t="shared" si="15"/>
        <v>70350.97</v>
      </c>
      <c r="T15" s="17">
        <f t="shared" ref="T15:U15" si="16">T16+T21</f>
        <v>79842.820000000007</v>
      </c>
      <c r="U15" s="17">
        <f t="shared" si="16"/>
        <v>25288306.059999999</v>
      </c>
      <c r="V15" s="17">
        <f t="shared" si="2"/>
        <v>9491.8500000000058</v>
      </c>
      <c r="W15" s="17">
        <f t="shared" si="3"/>
        <v>-30711713.940000001</v>
      </c>
      <c r="X15" s="17">
        <f t="shared" si="4"/>
        <v>45.157673265116685</v>
      </c>
      <c r="Y15" s="17">
        <f t="shared" si="5"/>
        <v>-2980467.9400000013</v>
      </c>
      <c r="Z15" s="17">
        <f t="shared" si="6"/>
        <v>89.456677746265186</v>
      </c>
      <c r="AA15" s="17">
        <f t="shared" si="7"/>
        <v>3842406.4799999967</v>
      </c>
      <c r="AB15" s="17">
        <f t="shared" si="8"/>
        <v>117.91674191920281</v>
      </c>
      <c r="AC15" s="17">
        <f t="shared" si="9"/>
        <v>2405709.5500000007</v>
      </c>
      <c r="AD15" s="17">
        <f t="shared" si="10"/>
        <v>110.51327173010577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12354835.189999999</v>
      </c>
      <c r="K16" s="57">
        <f>J16</f>
        <v>12354835.189999999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16771486.710000001</v>
      </c>
      <c r="P16" s="18">
        <f>O16</f>
        <v>16771486.710000001</v>
      </c>
      <c r="Q16" s="18">
        <v>21650732</v>
      </c>
      <c r="R16" s="18">
        <v>20089479</v>
      </c>
      <c r="S16" s="18">
        <v>14.95</v>
      </c>
      <c r="T16" s="18">
        <v>20325.34</v>
      </c>
      <c r="U16" s="18">
        <v>20437051.689999998</v>
      </c>
      <c r="V16" s="18">
        <f t="shared" si="2"/>
        <v>20310.39</v>
      </c>
      <c r="W16" s="18">
        <f t="shared" si="3"/>
        <v>-1213680.3100000024</v>
      </c>
      <c r="X16" s="17">
        <f t="shared" si="4"/>
        <v>94.394275860973181</v>
      </c>
      <c r="Y16" s="18">
        <f t="shared" si="5"/>
        <v>347572.68999999762</v>
      </c>
      <c r="Z16" s="17">
        <f t="shared" si="6"/>
        <v>101.73012296635466</v>
      </c>
      <c r="AA16" s="18">
        <f t="shared" si="7"/>
        <v>3665564.9799999967</v>
      </c>
      <c r="AB16" s="17">
        <f t="shared" si="8"/>
        <v>121.85593348629256</v>
      </c>
      <c r="AC16" s="17">
        <f t="shared" si="9"/>
        <v>8082216.4999999981</v>
      </c>
      <c r="AD16" s="17">
        <f t="shared" si="10"/>
        <v>165.41743678249745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10527761.32</v>
      </c>
      <c r="K21" s="57">
        <f>J21</f>
        <v>10527761.32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4674412.87</v>
      </c>
      <c r="P21" s="18">
        <f>O21</f>
        <v>4674412.87</v>
      </c>
      <c r="Q21" s="18">
        <v>34349288</v>
      </c>
      <c r="R21" s="18">
        <v>8179295</v>
      </c>
      <c r="S21" s="18">
        <v>70336.02</v>
      </c>
      <c r="T21" s="18">
        <v>59517.48</v>
      </c>
      <c r="U21" s="18">
        <v>4851254.37</v>
      </c>
      <c r="V21" s="18">
        <f t="shared" si="2"/>
        <v>-10818.54</v>
      </c>
      <c r="W21" s="18">
        <f t="shared" si="3"/>
        <v>-29498033.629999999</v>
      </c>
      <c r="X21" s="17">
        <f t="shared" si="4"/>
        <v>14.123304011425214</v>
      </c>
      <c r="Y21" s="18">
        <f t="shared" si="5"/>
        <v>-3328040.63</v>
      </c>
      <c r="Z21" s="17">
        <f t="shared" si="6"/>
        <v>59.31139994339366</v>
      </c>
      <c r="AA21" s="18">
        <f t="shared" si="7"/>
        <v>176841.5</v>
      </c>
      <c r="AB21" s="17">
        <f t="shared" si="8"/>
        <v>103.7831810094259</v>
      </c>
      <c r="AC21" s="17">
        <f t="shared" si="9"/>
        <v>-5676506.9500000002</v>
      </c>
      <c r="AD21" s="17">
        <f t="shared" si="10"/>
        <v>46.08058847975478</v>
      </c>
    </row>
    <row r="22" spans="1:30" s="15" customFormat="1" ht="44.25" hidden="1" customHeight="1" x14ac:dyDescent="0.3">
      <c r="A22" s="14"/>
      <c r="B22" s="79" t="s">
        <v>24</v>
      </c>
      <c r="C22" s="79"/>
      <c r="D22" s="79"/>
      <c r="E22" s="79"/>
      <c r="F22" s="79"/>
      <c r="G22" s="79"/>
      <c r="H22" s="79"/>
      <c r="I22" s="79"/>
      <c r="J22" s="64">
        <f>4770126.47+37.68</f>
        <v>4770164.1499999994</v>
      </c>
      <c r="K22" s="64">
        <f>J22</f>
        <v>4770164.1499999994</v>
      </c>
      <c r="L22" s="17">
        <v>6867000</v>
      </c>
      <c r="M22" s="17">
        <v>7183566.0899999999</v>
      </c>
      <c r="N22" s="17">
        <f>M22</f>
        <v>7183566.0899999999</v>
      </c>
      <c r="O22" s="17">
        <v>4918252.63</v>
      </c>
      <c r="P22" s="17">
        <f>O22</f>
        <v>4918252.63</v>
      </c>
      <c r="Q22" s="17">
        <v>5939000</v>
      </c>
      <c r="R22" s="17">
        <v>4829099</v>
      </c>
      <c r="S22" s="17">
        <v>134936.66</v>
      </c>
      <c r="T22" s="17">
        <v>141585.1</v>
      </c>
      <c r="U22" s="17">
        <v>5093344.5</v>
      </c>
      <c r="V22" s="17">
        <f t="shared" si="2"/>
        <v>6648.4400000000023</v>
      </c>
      <c r="W22" s="17">
        <f t="shared" si="3"/>
        <v>-845655.5</v>
      </c>
      <c r="X22" s="17">
        <f t="shared" si="4"/>
        <v>85.760978279171567</v>
      </c>
      <c r="Y22" s="17">
        <f t="shared" si="5"/>
        <v>264245.5</v>
      </c>
      <c r="Z22" s="17">
        <f t="shared" si="6"/>
        <v>105.47194207449463</v>
      </c>
      <c r="AA22" s="17">
        <f t="shared" si="7"/>
        <v>175091.87000000011</v>
      </c>
      <c r="AB22" s="17">
        <f t="shared" si="8"/>
        <v>103.56004221767681</v>
      </c>
      <c r="AC22" s="17">
        <f t="shared" si="9"/>
        <v>323180.35000000056</v>
      </c>
      <c r="AD22" s="17">
        <f t="shared" si="10"/>
        <v>106.77503624272553</v>
      </c>
    </row>
    <row r="23" spans="1:30" s="15" customFormat="1" ht="124.5" hidden="1" customHeight="1" x14ac:dyDescent="0.3">
      <c r="A23" s="14"/>
      <c r="B23" s="79" t="s">
        <v>18</v>
      </c>
      <c r="C23" s="79"/>
      <c r="D23" s="79"/>
      <c r="E23" s="79"/>
      <c r="F23" s="79"/>
      <c r="G23" s="79"/>
      <c r="H23" s="79"/>
      <c r="I23" s="79"/>
      <c r="J23" s="56">
        <f>J24+J27+J31+J33</f>
        <v>23956398.609999999</v>
      </c>
      <c r="K23" s="56">
        <f>K24+K27+K31+K33</f>
        <v>23956398.609999999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7">O24+O27+O31+O33</f>
        <v>21291748.120000001</v>
      </c>
      <c r="P23" s="17">
        <f>P24+P27+P31+P33</f>
        <v>21291748.120000001</v>
      </c>
      <c r="Q23" s="17">
        <f t="shared" ref="Q23" si="18">Q24+Q27+Q31+Q33</f>
        <v>42188190.339999996</v>
      </c>
      <c r="R23" s="17">
        <f t="shared" ref="R23:S23" si="19">R24+R27+R31+R33</f>
        <v>24829244.010000002</v>
      </c>
      <c r="S23" s="17">
        <f t="shared" si="19"/>
        <v>274488.56</v>
      </c>
      <c r="T23" s="17">
        <f t="shared" ref="T23:U23" si="20">T24+T27+T31+T33</f>
        <v>975469.08</v>
      </c>
      <c r="U23" s="17">
        <f t="shared" si="20"/>
        <v>30491224.02</v>
      </c>
      <c r="V23" s="17">
        <f t="shared" si="2"/>
        <v>700980.52</v>
      </c>
      <c r="W23" s="17">
        <f t="shared" si="3"/>
        <v>-11696966.319999997</v>
      </c>
      <c r="X23" s="17">
        <f t="shared" si="4"/>
        <v>72.274311304342149</v>
      </c>
      <c r="Y23" s="17">
        <f t="shared" si="5"/>
        <v>5661980.0099999979</v>
      </c>
      <c r="Z23" s="17">
        <f t="shared" si="6"/>
        <v>122.80367460128723</v>
      </c>
      <c r="AA23" s="17">
        <f t="shared" si="7"/>
        <v>9199475.8999999985</v>
      </c>
      <c r="AB23" s="17">
        <f t="shared" si="8"/>
        <v>143.2067665282901</v>
      </c>
      <c r="AC23" s="17">
        <f t="shared" si="9"/>
        <v>6534825.4100000001</v>
      </c>
      <c r="AD23" s="17">
        <f t="shared" si="10"/>
        <v>127.27799581391253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22733616.07</v>
      </c>
      <c r="K24" s="57">
        <f>J24</f>
        <v>22733616.07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20701506.390000001</v>
      </c>
      <c r="P24" s="18">
        <f>O24</f>
        <v>20701506.390000001</v>
      </c>
      <c r="Q24" s="36">
        <v>41197224.380000003</v>
      </c>
      <c r="R24" s="36">
        <v>23904805.510000002</v>
      </c>
      <c r="S24" s="18">
        <v>212314.23</v>
      </c>
      <c r="T24" s="18">
        <v>960469.08</v>
      </c>
      <c r="U24" s="18">
        <v>29244140.149999999</v>
      </c>
      <c r="V24" s="18">
        <f t="shared" si="2"/>
        <v>748154.85</v>
      </c>
      <c r="W24" s="18">
        <f t="shared" si="3"/>
        <v>-11953084.230000004</v>
      </c>
      <c r="X24" s="17">
        <f t="shared" si="4"/>
        <v>70.985704959766991</v>
      </c>
      <c r="Y24" s="18">
        <f t="shared" si="5"/>
        <v>5339334.6399999969</v>
      </c>
      <c r="Z24" s="17">
        <f t="shared" si="6"/>
        <v>122.33582129654397</v>
      </c>
      <c r="AA24" s="18">
        <f t="shared" si="7"/>
        <v>8542633.7599999979</v>
      </c>
      <c r="AB24" s="17">
        <f t="shared" si="8"/>
        <v>141.26575911464383</v>
      </c>
      <c r="AC24" s="17">
        <f t="shared" si="9"/>
        <v>6510524.0799999982</v>
      </c>
      <c r="AD24" s="17">
        <f t="shared" si="10"/>
        <v>128.63831279613933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1152769.45</v>
      </c>
      <c r="K27" s="57">
        <f>J27</f>
        <v>1152769.45</v>
      </c>
      <c r="L27" s="18">
        <v>473054.6</v>
      </c>
      <c r="M27" s="18">
        <v>939401.44</v>
      </c>
      <c r="N27" s="18">
        <f>M27</f>
        <v>939401.44</v>
      </c>
      <c r="O27" s="18">
        <v>540032.18000000005</v>
      </c>
      <c r="P27" s="18">
        <f>O27</f>
        <v>540032.18000000005</v>
      </c>
      <c r="Q27" s="18">
        <v>811765.62</v>
      </c>
      <c r="R27" s="18">
        <v>745238.16</v>
      </c>
      <c r="S27" s="18">
        <v>61668.33</v>
      </c>
      <c r="T27" s="18">
        <v>15000</v>
      </c>
      <c r="U27" s="18">
        <v>1058966.22</v>
      </c>
      <c r="V27" s="18">
        <f t="shared" si="2"/>
        <v>-46668.33</v>
      </c>
      <c r="W27" s="18">
        <f t="shared" si="3"/>
        <v>247200.59999999998</v>
      </c>
      <c r="X27" s="17">
        <f t="shared" si="4"/>
        <v>130.45221353424651</v>
      </c>
      <c r="Y27" s="18">
        <f t="shared" si="5"/>
        <v>313728.05999999994</v>
      </c>
      <c r="Z27" s="17">
        <f t="shared" si="6"/>
        <v>142.09769129374695</v>
      </c>
      <c r="AA27" s="18">
        <f t="shared" si="7"/>
        <v>518934.03999999992</v>
      </c>
      <c r="AB27" s="17">
        <f t="shared" si="8"/>
        <v>196.09316985517415</v>
      </c>
      <c r="AC27" s="17">
        <f t="shared" si="9"/>
        <v>-93803.229999999981</v>
      </c>
      <c r="AD27" s="17">
        <f t="shared" si="10"/>
        <v>91.862793553385728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79" t="s">
        <v>17</v>
      </c>
      <c r="C31" s="79"/>
      <c r="D31" s="79"/>
      <c r="E31" s="79"/>
      <c r="F31" s="79"/>
      <c r="G31" s="79"/>
      <c r="H31" s="79"/>
      <c r="I31" s="79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1">O32</f>
        <v>13500</v>
      </c>
      <c r="P31" s="17">
        <f>P32</f>
        <v>13500</v>
      </c>
      <c r="Q31" s="17">
        <f t="shared" ref="Q31" si="22">Q32</f>
        <v>145882.54999999999</v>
      </c>
      <c r="R31" s="17">
        <f t="shared" ref="R31" si="23">R32</f>
        <v>145882.54999999999</v>
      </c>
      <c r="S31" s="17">
        <f t="shared" ref="S31:U31" si="24">S32</f>
        <v>0</v>
      </c>
      <c r="T31" s="17">
        <f t="shared" si="24"/>
        <v>0</v>
      </c>
      <c r="U31" s="17">
        <f t="shared" si="24"/>
        <v>145882.54999999999</v>
      </c>
      <c r="V31" s="17">
        <f t="shared" si="2"/>
        <v>0</v>
      </c>
      <c r="W31" s="17">
        <f t="shared" si="3"/>
        <v>0</v>
      </c>
      <c r="X31" s="17">
        <f t="shared" si="4"/>
        <v>100</v>
      </c>
      <c r="Y31" s="17">
        <f t="shared" si="5"/>
        <v>0</v>
      </c>
      <c r="Z31" s="17">
        <f t="shared" si="6"/>
        <v>100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145882.54999999999</v>
      </c>
      <c r="R32" s="18">
        <v>145882.54999999999</v>
      </c>
      <c r="S32" s="18">
        <v>0</v>
      </c>
      <c r="T32" s="18">
        <v>0</v>
      </c>
      <c r="U32" s="18">
        <f>145882.55</f>
        <v>145882.54999999999</v>
      </c>
      <c r="V32" s="18">
        <f t="shared" si="2"/>
        <v>0</v>
      </c>
      <c r="W32" s="18">
        <f t="shared" si="3"/>
        <v>0</v>
      </c>
      <c r="X32" s="17">
        <f t="shared" si="4"/>
        <v>100</v>
      </c>
      <c r="Y32" s="18">
        <f t="shared" si="5"/>
        <v>0</v>
      </c>
      <c r="Z32" s="17">
        <f t="shared" si="6"/>
        <v>100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17513.09</v>
      </c>
      <c r="K33" s="56">
        <f>K34</f>
        <v>17513.09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5">O34</f>
        <v>36709.550000000003</v>
      </c>
      <c r="P33" s="17">
        <f>P34</f>
        <v>36709.550000000003</v>
      </c>
      <c r="Q33" s="17">
        <f t="shared" ref="Q33" si="26">Q34</f>
        <v>33317.79</v>
      </c>
      <c r="R33" s="17">
        <f t="shared" ref="R33" si="27">R34</f>
        <v>33317.79</v>
      </c>
      <c r="S33" s="17">
        <f>S34</f>
        <v>506</v>
      </c>
      <c r="T33" s="17">
        <f>T34</f>
        <v>0</v>
      </c>
      <c r="U33" s="17">
        <f t="shared" ref="U33" si="28">U34</f>
        <v>42235.1</v>
      </c>
      <c r="V33" s="17">
        <f t="shared" si="2"/>
        <v>-506</v>
      </c>
      <c r="W33" s="17">
        <f t="shared" si="3"/>
        <v>8917.3099999999977</v>
      </c>
      <c r="X33" s="17">
        <f t="shared" si="4"/>
        <v>126.764410244497</v>
      </c>
      <c r="Y33" s="17">
        <f t="shared" si="5"/>
        <v>8917.3099999999977</v>
      </c>
      <c r="Z33" s="17">
        <f t="shared" si="6"/>
        <v>126.764410244497</v>
      </c>
      <c r="AA33" s="17">
        <f t="shared" si="7"/>
        <v>5525.5499999999956</v>
      </c>
      <c r="AB33" s="17">
        <f t="shared" si="8"/>
        <v>115.05207772909228</v>
      </c>
      <c r="AC33" s="17">
        <f t="shared" si="9"/>
        <v>24722.01</v>
      </c>
      <c r="AD33" s="17">
        <f t="shared" si="10"/>
        <v>241.16303861854189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17513.09</v>
      </c>
      <c r="K34" s="60">
        <f>J34</f>
        <v>17513.09</v>
      </c>
      <c r="L34" s="18">
        <v>32200</v>
      </c>
      <c r="M34" s="18">
        <v>59624.2</v>
      </c>
      <c r="N34" s="18">
        <f>M34</f>
        <v>59624.2</v>
      </c>
      <c r="O34" s="18">
        <v>36709.550000000003</v>
      </c>
      <c r="P34" s="18">
        <f>O34</f>
        <v>36709.550000000003</v>
      </c>
      <c r="Q34" s="18">
        <v>33317.79</v>
      </c>
      <c r="R34" s="18">
        <v>33317.79</v>
      </c>
      <c r="S34" s="18">
        <v>506</v>
      </c>
      <c r="T34" s="18">
        <v>0</v>
      </c>
      <c r="U34" s="18">
        <v>42235.1</v>
      </c>
      <c r="V34" s="18">
        <f t="shared" si="2"/>
        <v>-506</v>
      </c>
      <c r="W34" s="18">
        <f t="shared" si="3"/>
        <v>8917.3099999999977</v>
      </c>
      <c r="X34" s="17">
        <f t="shared" si="4"/>
        <v>126.764410244497</v>
      </c>
      <c r="Y34" s="18">
        <f t="shared" si="5"/>
        <v>8917.3099999999977</v>
      </c>
      <c r="Z34" s="17">
        <f t="shared" si="6"/>
        <v>126.764410244497</v>
      </c>
      <c r="AA34" s="18">
        <f t="shared" si="7"/>
        <v>5525.5499999999956</v>
      </c>
      <c r="AB34" s="17">
        <f t="shared" si="8"/>
        <v>115.05207772909228</v>
      </c>
      <c r="AC34" s="17">
        <f t="shared" si="9"/>
        <v>24722.01</v>
      </c>
      <c r="AD34" s="17">
        <f t="shared" si="10"/>
        <v>241.16303861854189</v>
      </c>
    </row>
    <row r="35" spans="1:30" s="15" customFormat="1" ht="40.5" hidden="1" customHeight="1" x14ac:dyDescent="0.3">
      <c r="A35" s="14"/>
      <c r="B35" s="79" t="s">
        <v>15</v>
      </c>
      <c r="C35" s="79"/>
      <c r="D35" s="79"/>
      <c r="E35" s="79"/>
      <c r="F35" s="79"/>
      <c r="G35" s="79"/>
      <c r="H35" s="79"/>
      <c r="I35" s="79"/>
      <c r="J35" s="56">
        <v>602027.68000000005</v>
      </c>
      <c r="K35" s="56">
        <f>J35</f>
        <v>602027.68000000005</v>
      </c>
      <c r="L35" s="17">
        <v>85000</v>
      </c>
      <c r="M35" s="17">
        <v>94365.83</v>
      </c>
      <c r="N35" s="17">
        <f>M35</f>
        <v>94365.83</v>
      </c>
      <c r="O35" s="17">
        <v>20586.830000000002</v>
      </c>
      <c r="P35" s="17">
        <f>O35</f>
        <v>20586.830000000002</v>
      </c>
      <c r="Q35" s="17">
        <v>745000</v>
      </c>
      <c r="R35" s="17">
        <v>639865</v>
      </c>
      <c r="S35" s="17">
        <v>0</v>
      </c>
      <c r="T35" s="17">
        <v>618.26</v>
      </c>
      <c r="U35" s="17">
        <v>626769.12</v>
      </c>
      <c r="V35" s="17">
        <f t="shared" si="2"/>
        <v>618.26</v>
      </c>
      <c r="W35" s="17">
        <f t="shared" si="3"/>
        <v>-118230.88</v>
      </c>
      <c r="X35" s="17">
        <f t="shared" si="4"/>
        <v>84.130083221476511</v>
      </c>
      <c r="Y35" s="17">
        <f t="shared" si="5"/>
        <v>-13095.880000000005</v>
      </c>
      <c r="Z35" s="17">
        <f t="shared" si="6"/>
        <v>97.953337032030191</v>
      </c>
      <c r="AA35" s="17">
        <f t="shared" si="7"/>
        <v>606182.29</v>
      </c>
      <c r="AB35" s="17">
        <f t="shared" si="8"/>
        <v>3044.5149641785547</v>
      </c>
      <c r="AC35" s="17">
        <f t="shared" si="9"/>
        <v>24741.439999999944</v>
      </c>
      <c r="AD35" s="17">
        <f t="shared" si="10"/>
        <v>104.10968479057307</v>
      </c>
    </row>
    <row r="36" spans="1:30" s="15" customFormat="1" ht="76.5" hidden="1" customHeight="1" x14ac:dyDescent="0.3">
      <c r="A36" s="14"/>
      <c r="B36" s="79" t="s">
        <v>13</v>
      </c>
      <c r="C36" s="79"/>
      <c r="D36" s="79"/>
      <c r="E36" s="79"/>
      <c r="F36" s="79"/>
      <c r="G36" s="79"/>
      <c r="H36" s="79"/>
      <c r="I36" s="79"/>
      <c r="J36" s="56">
        <f>J37+J38</f>
        <v>27072076.460000001</v>
      </c>
      <c r="K36" s="56">
        <f>K37+K38</f>
        <v>27072076.460000001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9">O37+O38</f>
        <v>17934442.609999999</v>
      </c>
      <c r="P36" s="17">
        <f>P37+P38</f>
        <v>17934442.609999999</v>
      </c>
      <c r="Q36" s="17">
        <f t="shared" ref="Q36" si="30">Q37+Q38</f>
        <v>30555670</v>
      </c>
      <c r="R36" s="17">
        <f t="shared" ref="R36" si="31">R37+R38</f>
        <v>18014420</v>
      </c>
      <c r="S36" s="17">
        <f t="shared" ref="S36:T36" si="32">S37+S38</f>
        <v>493622.14</v>
      </c>
      <c r="T36" s="17">
        <f t="shared" si="32"/>
        <v>735421.4</v>
      </c>
      <c r="U36" s="17">
        <f>U37+U38</f>
        <v>16455790.300000001</v>
      </c>
      <c r="V36" s="17">
        <f t="shared" si="2"/>
        <v>241799.26</v>
      </c>
      <c r="W36" s="17">
        <f t="shared" si="3"/>
        <v>-14099879.699999999</v>
      </c>
      <c r="X36" s="17">
        <f t="shared" si="4"/>
        <v>53.855111997216888</v>
      </c>
      <c r="Y36" s="17">
        <f t="shared" si="5"/>
        <v>-1558629.6999999993</v>
      </c>
      <c r="Z36" s="17">
        <f t="shared" si="6"/>
        <v>91.347877422642526</v>
      </c>
      <c r="AA36" s="17">
        <f t="shared" si="7"/>
        <v>-1478652.3099999987</v>
      </c>
      <c r="AB36" s="17">
        <f t="shared" si="8"/>
        <v>91.755236880484247</v>
      </c>
      <c r="AC36" s="17">
        <f t="shared" si="9"/>
        <v>-10616286.16</v>
      </c>
      <c r="AD36" s="17">
        <f t="shared" si="10"/>
        <v>60.785105731782494</v>
      </c>
    </row>
    <row r="37" spans="1:30" s="5" customFormat="1" ht="39" hidden="1" customHeight="1" x14ac:dyDescent="0.3">
      <c r="A37" s="9"/>
      <c r="B37" s="84" t="s">
        <v>14</v>
      </c>
      <c r="C37" s="84"/>
      <c r="D37" s="84"/>
      <c r="E37" s="84"/>
      <c r="F37" s="84"/>
      <c r="G37" s="84"/>
      <c r="H37" s="84"/>
      <c r="I37" s="84"/>
      <c r="J37" s="61">
        <v>26695165.859999999</v>
      </c>
      <c r="K37" s="61">
        <f>J37</f>
        <v>26695165.859999999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16911756.050000001</v>
      </c>
      <c r="P37" s="18">
        <f>O37</f>
        <v>16911756.050000001</v>
      </c>
      <c r="Q37" s="18">
        <v>30293470</v>
      </c>
      <c r="R37" s="18">
        <v>17752220</v>
      </c>
      <c r="S37" s="18">
        <v>485294.21</v>
      </c>
      <c r="T37" s="18">
        <v>735421.4</v>
      </c>
      <c r="U37" s="18">
        <v>16147266.640000001</v>
      </c>
      <c r="V37" s="18">
        <f t="shared" si="2"/>
        <v>250127.19</v>
      </c>
      <c r="W37" s="18">
        <f t="shared" si="3"/>
        <v>-14146203.359999999</v>
      </c>
      <c r="X37" s="17">
        <f t="shared" si="4"/>
        <v>53.302796411239783</v>
      </c>
      <c r="Y37" s="18">
        <f t="shared" si="5"/>
        <v>-1604953.3599999994</v>
      </c>
      <c r="Z37" s="17">
        <f t="shared" si="6"/>
        <v>90.959139983618954</v>
      </c>
      <c r="AA37" s="18">
        <f t="shared" si="7"/>
        <v>-764489.41000000015</v>
      </c>
      <c r="AB37" s="17">
        <f t="shared" si="8"/>
        <v>95.479538566309913</v>
      </c>
      <c r="AC37" s="17">
        <f t="shared" si="9"/>
        <v>-10547899.219999999</v>
      </c>
      <c r="AD37" s="17">
        <f t="shared" si="10"/>
        <v>60.487605601263731</v>
      </c>
    </row>
    <row r="38" spans="1:30" s="5" customFormat="1" ht="42" hidden="1" customHeight="1" x14ac:dyDescent="0.3">
      <c r="A38" s="9"/>
      <c r="B38" s="84" t="s">
        <v>12</v>
      </c>
      <c r="C38" s="84"/>
      <c r="D38" s="84"/>
      <c r="E38" s="84"/>
      <c r="F38" s="84"/>
      <c r="G38" s="84"/>
      <c r="H38" s="84"/>
      <c r="I38" s="84"/>
      <c r="J38" s="61">
        <v>376910.6</v>
      </c>
      <c r="K38" s="61">
        <f>J38</f>
        <v>376910.6</v>
      </c>
      <c r="L38" s="18">
        <v>43290.09</v>
      </c>
      <c r="M38" s="18">
        <v>1239656.32</v>
      </c>
      <c r="N38" s="18">
        <f>M38</f>
        <v>1239656.32</v>
      </c>
      <c r="O38" s="18">
        <v>1022686.56</v>
      </c>
      <c r="P38" s="18">
        <f>O38</f>
        <v>1022686.56</v>
      </c>
      <c r="Q38" s="18">
        <v>262200</v>
      </c>
      <c r="R38" s="18">
        <v>262200</v>
      </c>
      <c r="S38" s="18">
        <v>8327.93</v>
      </c>
      <c r="T38" s="18">
        <v>0</v>
      </c>
      <c r="U38" s="18">
        <v>308523.65999999997</v>
      </c>
      <c r="V38" s="18">
        <f t="shared" si="2"/>
        <v>-8327.93</v>
      </c>
      <c r="W38" s="18">
        <f t="shared" si="3"/>
        <v>46323.659999999974</v>
      </c>
      <c r="X38" s="17">
        <f t="shared" si="4"/>
        <v>117.66729977116704</v>
      </c>
      <c r="Y38" s="18">
        <f t="shared" si="5"/>
        <v>46323.659999999974</v>
      </c>
      <c r="Z38" s="17">
        <f t="shared" si="6"/>
        <v>117.66729977116704</v>
      </c>
      <c r="AA38" s="18">
        <f t="shared" si="7"/>
        <v>-714162.90000000014</v>
      </c>
      <c r="AB38" s="17">
        <f t="shared" si="8"/>
        <v>30.167958792770282</v>
      </c>
      <c r="AC38" s="17">
        <f t="shared" si="9"/>
        <v>-68386.94</v>
      </c>
      <c r="AD38" s="17">
        <f t="shared" si="10"/>
        <v>81.855925516554848</v>
      </c>
    </row>
    <row r="39" spans="1:30" s="15" customFormat="1" ht="60" hidden="1" customHeight="1" x14ac:dyDescent="0.3">
      <c r="A39" s="14"/>
      <c r="B39" s="79" t="s">
        <v>11</v>
      </c>
      <c r="C39" s="79"/>
      <c r="D39" s="79"/>
      <c r="E39" s="79"/>
      <c r="F39" s="79"/>
      <c r="G39" s="79"/>
      <c r="H39" s="79"/>
      <c r="I39" s="79"/>
      <c r="J39" s="56">
        <f>J40+J41</f>
        <v>879334.01</v>
      </c>
      <c r="K39" s="56">
        <f>K40+K41</f>
        <v>879334.01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3">O40+O41</f>
        <v>3475640.89</v>
      </c>
      <c r="P39" s="17">
        <f>P40+P41</f>
        <v>3475640.89</v>
      </c>
      <c r="Q39" s="17">
        <f t="shared" ref="Q39" si="34">Q40+Q41</f>
        <v>1401540.12</v>
      </c>
      <c r="R39" s="17">
        <f t="shared" ref="R39:S39" si="35">R40+R41</f>
        <v>1401540.12</v>
      </c>
      <c r="S39" s="17">
        <f t="shared" si="35"/>
        <v>213348.08</v>
      </c>
      <c r="T39" s="17">
        <f t="shared" ref="T39:U39" si="36">T40+T41</f>
        <v>-850</v>
      </c>
      <c r="U39" s="17">
        <f t="shared" si="36"/>
        <v>2359359.2000000002</v>
      </c>
      <c r="V39" s="17">
        <f t="shared" si="2"/>
        <v>-214198.08</v>
      </c>
      <c r="W39" s="17">
        <f t="shared" si="3"/>
        <v>957819.08000000007</v>
      </c>
      <c r="X39" s="17">
        <f t="shared" si="4"/>
        <v>168.34046819865563</v>
      </c>
      <c r="Y39" s="17">
        <f t="shared" si="5"/>
        <v>957819.08000000007</v>
      </c>
      <c r="Z39" s="17">
        <f t="shared" si="6"/>
        <v>168.34046819865563</v>
      </c>
      <c r="AA39" s="17">
        <f t="shared" si="7"/>
        <v>-1116281.69</v>
      </c>
      <c r="AB39" s="17">
        <f t="shared" si="8"/>
        <v>67.882709251933107</v>
      </c>
      <c r="AC39" s="17">
        <f t="shared" si="9"/>
        <v>1480025.1900000002</v>
      </c>
      <c r="AD39" s="17">
        <f t="shared" si="10"/>
        <v>268.31206039670866</v>
      </c>
    </row>
    <row r="40" spans="1:30" s="5" customFormat="1" ht="81.75" hidden="1" customHeight="1" x14ac:dyDescent="0.3">
      <c r="A40" s="9"/>
      <c r="B40" s="84" t="s">
        <v>47</v>
      </c>
      <c r="C40" s="84"/>
      <c r="D40" s="84"/>
      <c r="E40" s="84"/>
      <c r="F40" s="84"/>
      <c r="G40" s="84"/>
      <c r="H40" s="84"/>
      <c r="I40" s="84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7">M40</f>
        <v>163530</v>
      </c>
      <c r="O40" s="18">
        <v>50000</v>
      </c>
      <c r="P40" s="18">
        <f>O40</f>
        <v>50000</v>
      </c>
      <c r="Q40" s="18">
        <v>117718</v>
      </c>
      <c r="R40" s="18">
        <v>117718</v>
      </c>
      <c r="S40" s="18">
        <v>0</v>
      </c>
      <c r="T40" s="18">
        <v>0</v>
      </c>
      <c r="U40" s="18">
        <v>632118</v>
      </c>
      <c r="V40" s="18">
        <f t="shared" si="2"/>
        <v>0</v>
      </c>
      <c r="W40" s="18">
        <f t="shared" si="3"/>
        <v>514400</v>
      </c>
      <c r="X40" s="17">
        <f t="shared" si="4"/>
        <v>536.97650316858926</v>
      </c>
      <c r="Y40" s="18">
        <f t="shared" si="5"/>
        <v>514400</v>
      </c>
      <c r="Z40" s="17">
        <f t="shared" si="6"/>
        <v>536.97650316858926</v>
      </c>
      <c r="AA40" s="18">
        <f t="shared" si="7"/>
        <v>582118</v>
      </c>
      <c r="AB40" s="17">
        <f t="shared" si="8"/>
        <v>1264.2360000000001</v>
      </c>
      <c r="AC40" s="17">
        <f t="shared" si="9"/>
        <v>201986</v>
      </c>
      <c r="AD40" s="17">
        <f t="shared" si="10"/>
        <v>146.95907302874468</v>
      </c>
    </row>
    <row r="41" spans="1:30" s="5" customFormat="1" ht="65.25" hidden="1" customHeight="1" x14ac:dyDescent="0.3">
      <c r="A41" s="9"/>
      <c r="B41" s="84" t="s">
        <v>10</v>
      </c>
      <c r="C41" s="84"/>
      <c r="D41" s="84"/>
      <c r="E41" s="84"/>
      <c r="F41" s="84"/>
      <c r="G41" s="84"/>
      <c r="H41" s="84"/>
      <c r="I41" s="84"/>
      <c r="J41" s="61">
        <v>449202.01</v>
      </c>
      <c r="K41" s="61">
        <f>J41</f>
        <v>449202.01</v>
      </c>
      <c r="L41" s="18">
        <v>4127104.29</v>
      </c>
      <c r="M41" s="18">
        <v>4127104.29</v>
      </c>
      <c r="N41" s="18">
        <f t="shared" si="37"/>
        <v>4127104.29</v>
      </c>
      <c r="O41" s="18">
        <v>3425640.89</v>
      </c>
      <c r="P41" s="18">
        <f>O41</f>
        <v>3425640.89</v>
      </c>
      <c r="Q41" s="18">
        <v>1283822.1200000001</v>
      </c>
      <c r="R41" s="18">
        <v>1283822.1200000001</v>
      </c>
      <c r="S41" s="18">
        <v>213348.08</v>
      </c>
      <c r="T41" s="18">
        <v>-850</v>
      </c>
      <c r="U41" s="18">
        <v>1727241.2</v>
      </c>
      <c r="V41" s="18">
        <f t="shared" si="2"/>
        <v>-214198.08</v>
      </c>
      <c r="W41" s="18">
        <f t="shared" si="3"/>
        <v>443419.07999999984</v>
      </c>
      <c r="X41" s="17">
        <f t="shared" si="4"/>
        <v>134.53898114794904</v>
      </c>
      <c r="Y41" s="18">
        <f t="shared" si="5"/>
        <v>443419.07999999984</v>
      </c>
      <c r="Z41" s="17">
        <f t="shared" si="6"/>
        <v>134.53898114794904</v>
      </c>
      <c r="AA41" s="18">
        <f t="shared" si="7"/>
        <v>-1698399.6900000002</v>
      </c>
      <c r="AB41" s="17">
        <f t="shared" si="8"/>
        <v>50.420965170111565</v>
      </c>
      <c r="AC41" s="17">
        <f t="shared" si="9"/>
        <v>1278039.19</v>
      </c>
      <c r="AD41" s="17">
        <f t="shared" si="10"/>
        <v>384.51323937753529</v>
      </c>
    </row>
    <row r="42" spans="1:30" s="15" customFormat="1" ht="39.75" hidden="1" customHeight="1" x14ac:dyDescent="0.3">
      <c r="A42" s="14"/>
      <c r="B42" s="79" t="s">
        <v>9</v>
      </c>
      <c r="C42" s="79"/>
      <c r="D42" s="79"/>
      <c r="E42" s="79"/>
      <c r="F42" s="79"/>
      <c r="G42" s="79"/>
      <c r="H42" s="79"/>
      <c r="I42" s="79"/>
      <c r="J42" s="62">
        <v>4314533.46</v>
      </c>
      <c r="K42" s="62">
        <f>J42</f>
        <v>4314533.46</v>
      </c>
      <c r="L42" s="17">
        <v>2200000</v>
      </c>
      <c r="M42" s="17">
        <v>2338187.02</v>
      </c>
      <c r="N42" s="17">
        <f t="shared" si="37"/>
        <v>2338187.02</v>
      </c>
      <c r="O42" s="17">
        <v>1586213.04</v>
      </c>
      <c r="P42" s="17">
        <f>O42</f>
        <v>1586213.04</v>
      </c>
      <c r="Q42" s="17">
        <v>1212610</v>
      </c>
      <c r="R42" s="17">
        <v>1212610</v>
      </c>
      <c r="S42" s="17">
        <v>48507.26</v>
      </c>
      <c r="T42" s="17">
        <v>16615.14</v>
      </c>
      <c r="U42" s="17">
        <v>1837862.69</v>
      </c>
      <c r="V42" s="17">
        <f t="shared" si="2"/>
        <v>-31892.120000000003</v>
      </c>
      <c r="W42" s="17">
        <f t="shared" si="3"/>
        <v>625252.68999999994</v>
      </c>
      <c r="X42" s="17">
        <f t="shared" si="4"/>
        <v>151.56255432496846</v>
      </c>
      <c r="Y42" s="17">
        <f t="shared" si="5"/>
        <v>625252.68999999994</v>
      </c>
      <c r="Z42" s="17">
        <f t="shared" si="6"/>
        <v>151.56255432496846</v>
      </c>
      <c r="AA42" s="17">
        <f t="shared" si="7"/>
        <v>251649.64999999991</v>
      </c>
      <c r="AB42" s="17">
        <f t="shared" si="8"/>
        <v>115.86480779404008</v>
      </c>
      <c r="AC42" s="17">
        <f t="shared" si="9"/>
        <v>-2476670.77</v>
      </c>
      <c r="AD42" s="17">
        <f t="shared" si="10"/>
        <v>42.59702021177511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7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7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7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7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7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7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7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7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7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525742.78</v>
      </c>
      <c r="K52" s="57">
        <f>J52</f>
        <v>525742.78</v>
      </c>
      <c r="L52" s="32">
        <v>253454.47</v>
      </c>
      <c r="M52" s="32">
        <v>256536.06</v>
      </c>
      <c r="N52" s="32">
        <f t="shared" si="37"/>
        <v>256536.06</v>
      </c>
      <c r="O52" s="29">
        <v>204359.4</v>
      </c>
      <c r="P52" s="18">
        <f>O52</f>
        <v>204359.4</v>
      </c>
      <c r="Q52" s="32">
        <v>104412.53</v>
      </c>
      <c r="R52" s="50">
        <v>104412.53</v>
      </c>
      <c r="S52" s="50">
        <v>267.41000000000003</v>
      </c>
      <c r="T52" s="50">
        <v>3052.6</v>
      </c>
      <c r="U52" s="50">
        <v>115132.55</v>
      </c>
      <c r="V52" s="32">
        <f t="shared" si="2"/>
        <v>2785.19</v>
      </c>
      <c r="W52" s="18">
        <f t="shared" si="3"/>
        <v>10720.020000000004</v>
      </c>
      <c r="X52" s="17">
        <f t="shared" si="4"/>
        <v>110.26698615578034</v>
      </c>
      <c r="Y52" s="18">
        <f t="shared" si="5"/>
        <v>10720.020000000004</v>
      </c>
      <c r="Z52" s="17">
        <f t="shared" si="6"/>
        <v>110.26698615578034</v>
      </c>
      <c r="AA52" s="18">
        <f t="shared" si="7"/>
        <v>-89226.849999999991</v>
      </c>
      <c r="AB52" s="17">
        <f t="shared" si="8"/>
        <v>56.338269734595038</v>
      </c>
      <c r="AC52" s="17">
        <f t="shared" si="9"/>
        <v>-410610.23000000004</v>
      </c>
      <c r="AD52" s="17">
        <f t="shared" si="10"/>
        <v>21.899026364185161</v>
      </c>
    </row>
    <row r="53" spans="1:30" s="15" customFormat="1" ht="36.75" hidden="1" customHeight="1" x14ac:dyDescent="0.3">
      <c r="A53" s="14"/>
      <c r="B53" s="79" t="s">
        <v>7</v>
      </c>
      <c r="C53" s="79"/>
      <c r="D53" s="79"/>
      <c r="E53" s="79"/>
      <c r="F53" s="79"/>
      <c r="G53" s="79"/>
      <c r="H53" s="79"/>
      <c r="I53" s="79"/>
      <c r="J53" s="56">
        <f t="shared" ref="J53" si="38">J54+J55</f>
        <v>406739.66</v>
      </c>
      <c r="K53" s="56">
        <f t="shared" ref="K53:S53" si="39">K54+K55</f>
        <v>3110487.66</v>
      </c>
      <c r="L53" s="17">
        <f t="shared" si="39"/>
        <v>0</v>
      </c>
      <c r="M53" s="17">
        <f t="shared" si="39"/>
        <v>1294662.3799999999</v>
      </c>
      <c r="N53" s="17">
        <f t="shared" si="39"/>
        <v>5650214.3799999999</v>
      </c>
      <c r="O53" s="17">
        <f t="shared" si="39"/>
        <v>2349501.13</v>
      </c>
      <c r="P53" s="17">
        <f t="shared" si="39"/>
        <v>5053249.13</v>
      </c>
      <c r="Q53" s="17">
        <f t="shared" si="39"/>
        <v>4355552</v>
      </c>
      <c r="R53" s="17">
        <f t="shared" si="39"/>
        <v>4355552</v>
      </c>
      <c r="S53" s="17">
        <f t="shared" si="39"/>
        <v>90817.09</v>
      </c>
      <c r="T53" s="17">
        <f t="shared" ref="T53:U53" si="40">T54+T55</f>
        <v>61828.91</v>
      </c>
      <c r="U53" s="17">
        <f t="shared" si="40"/>
        <v>3359548.34</v>
      </c>
      <c r="V53" s="17">
        <f t="shared" si="2"/>
        <v>-28988.179999999993</v>
      </c>
      <c r="W53" s="17">
        <f t="shared" si="3"/>
        <v>-996003.66000000015</v>
      </c>
      <c r="X53" s="17">
        <f t="shared" si="4"/>
        <v>77.132550363306422</v>
      </c>
      <c r="Y53" s="17">
        <f t="shared" si="5"/>
        <v>-996003.66000000015</v>
      </c>
      <c r="Z53" s="17">
        <f t="shared" si="6"/>
        <v>77.132550363306422</v>
      </c>
      <c r="AA53" s="17">
        <f t="shared" si="7"/>
        <v>-1693700.79</v>
      </c>
      <c r="AB53" s="17">
        <f t="shared" si="8"/>
        <v>66.482935109118586</v>
      </c>
      <c r="AC53" s="17">
        <f t="shared" si="9"/>
        <v>249060.6799999997</v>
      </c>
      <c r="AD53" s="17">
        <f t="shared" si="10"/>
        <v>108.00712644524684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1">
        <v>406739.66</v>
      </c>
      <c r="K54" s="61">
        <f>J54</f>
        <v>406739.66</v>
      </c>
      <c r="L54" s="18">
        <v>0</v>
      </c>
      <c r="M54" s="18">
        <v>1294662.3799999999</v>
      </c>
      <c r="N54" s="18">
        <f>M54</f>
        <v>1294662.3799999999</v>
      </c>
      <c r="O54" s="18">
        <v>2349501.13</v>
      </c>
      <c r="P54" s="18">
        <f>O54</f>
        <v>2349501.13</v>
      </c>
      <c r="Q54" s="18">
        <v>0</v>
      </c>
      <c r="R54" s="18">
        <v>0</v>
      </c>
      <c r="S54" s="18">
        <v>2977.09</v>
      </c>
      <c r="T54" s="18">
        <v>61828.91</v>
      </c>
      <c r="U54" s="18">
        <v>655800.33999999985</v>
      </c>
      <c r="V54" s="32">
        <f t="shared" si="2"/>
        <v>58851.820000000007</v>
      </c>
      <c r="W54" s="18">
        <f t="shared" si="3"/>
        <v>655800.33999999985</v>
      </c>
      <c r="X54" s="17">
        <f t="shared" si="4"/>
        <v>0</v>
      </c>
      <c r="Y54" s="17">
        <f t="shared" si="5"/>
        <v>655800.33999999985</v>
      </c>
      <c r="Z54" s="17">
        <f t="shared" si="6"/>
        <v>0</v>
      </c>
      <c r="AA54" s="18">
        <f t="shared" si="7"/>
        <v>-1693700.79</v>
      </c>
      <c r="AB54" s="17">
        <f t="shared" si="8"/>
        <v>27.91232281722716</v>
      </c>
      <c r="AC54" s="17">
        <f t="shared" si="9"/>
        <v>249060.67999999988</v>
      </c>
      <c r="AD54" s="17">
        <f t="shared" si="10"/>
        <v>161.23343860788003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8">
        <f>O55</f>
        <v>0</v>
      </c>
      <c r="K55" s="58">
        <f>P55</f>
        <v>2703748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2703748</v>
      </c>
      <c r="Q55" s="18">
        <f>5544443-1188891</f>
        <v>4355552</v>
      </c>
      <c r="R55" s="18">
        <f>5544443-1188891</f>
        <v>4355552</v>
      </c>
      <c r="S55" s="18">
        <v>87840</v>
      </c>
      <c r="T55" s="18">
        <v>0</v>
      </c>
      <c r="U55" s="18">
        <v>2703748</v>
      </c>
      <c r="V55" s="32">
        <f t="shared" si="2"/>
        <v>-87840</v>
      </c>
      <c r="W55" s="18">
        <f t="shared" si="3"/>
        <v>-1651804</v>
      </c>
      <c r="X55" s="17">
        <f t="shared" si="4"/>
        <v>62.075897612977649</v>
      </c>
      <c r="Y55" s="17">
        <f t="shared" si="5"/>
        <v>-1651804</v>
      </c>
      <c r="Z55" s="17">
        <f t="shared" si="6"/>
        <v>62.075897612977649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9" t="s">
        <v>1</v>
      </c>
      <c r="C56" s="79"/>
      <c r="D56" s="79"/>
      <c r="E56" s="79"/>
      <c r="F56" s="79"/>
      <c r="G56" s="79"/>
      <c r="H56" s="79"/>
      <c r="I56" s="79"/>
      <c r="J56" s="56">
        <f t="shared" ref="J56:K56" si="41">J57+J58+J59+J60+J61+J62+J63</f>
        <v>841017698.19000006</v>
      </c>
      <c r="K56" s="56">
        <f t="shared" si="41"/>
        <v>840219584.19000006</v>
      </c>
      <c r="L56" s="17">
        <f>L57+L58+L59+L60+L61+L62+L63</f>
        <v>1796348547.49</v>
      </c>
      <c r="M56" s="17">
        <f t="shared" ref="M56:U56" si="42">M57+M58+M59+M60+M61+M62+M63</f>
        <v>1731743649.9200001</v>
      </c>
      <c r="N56" s="17">
        <f t="shared" ref="N56:O56" si="43">N57+N58+N59+N60+N61+N62+N63</f>
        <v>1726065816.5200002</v>
      </c>
      <c r="O56" s="17">
        <f t="shared" si="43"/>
        <v>1177381490.4699998</v>
      </c>
      <c r="P56" s="17">
        <f t="shared" ref="P56:S56" si="44">P57+P58+P59+P60+P61+P62+P63</f>
        <v>1173540898.0699999</v>
      </c>
      <c r="Q56" s="17">
        <f t="shared" si="44"/>
        <v>1739870204.3799996</v>
      </c>
      <c r="R56" s="17">
        <f t="shared" si="44"/>
        <v>1477532153.6599998</v>
      </c>
      <c r="S56" s="17">
        <f t="shared" si="44"/>
        <v>37497515.200000003</v>
      </c>
      <c r="T56" s="17">
        <f t="shared" si="42"/>
        <v>9749143.6100000013</v>
      </c>
      <c r="U56" s="17">
        <f t="shared" si="42"/>
        <v>1361398071.6700001</v>
      </c>
      <c r="V56" s="17">
        <f t="shared" si="2"/>
        <v>-27748371.590000004</v>
      </c>
      <c r="W56" s="17">
        <f t="shared" si="3"/>
        <v>-378472132.70999956</v>
      </c>
      <c r="X56" s="17">
        <f t="shared" si="4"/>
        <v>78.247105343995031</v>
      </c>
      <c r="Y56" s="17">
        <f t="shared" si="5"/>
        <v>-116134081.98999977</v>
      </c>
      <c r="Z56" s="17">
        <f t="shared" si="6"/>
        <v>92.139996297046821</v>
      </c>
      <c r="AA56" s="17">
        <f t="shared" si="7"/>
        <v>187857173.60000014</v>
      </c>
      <c r="AB56" s="17">
        <f t="shared" si="8"/>
        <v>116.00772277378226</v>
      </c>
      <c r="AC56" s="17">
        <f t="shared" si="9"/>
        <v>521178487.48000002</v>
      </c>
      <c r="AD56" s="17">
        <f t="shared" si="10"/>
        <v>162.02884308896864</v>
      </c>
    </row>
    <row r="57" spans="1:30" s="15" customFormat="1" ht="64.5" customHeight="1" x14ac:dyDescent="0.3">
      <c r="A57" s="14"/>
      <c r="B57" s="79" t="s">
        <v>6</v>
      </c>
      <c r="C57" s="79"/>
      <c r="D57" s="79"/>
      <c r="E57" s="79"/>
      <c r="F57" s="79"/>
      <c r="G57" s="79"/>
      <c r="H57" s="79"/>
      <c r="I57" s="79"/>
      <c r="J57" s="62">
        <v>71497503</v>
      </c>
      <c r="K57" s="62">
        <f>J57</f>
        <v>71497503</v>
      </c>
      <c r="L57" s="17">
        <v>426424900</v>
      </c>
      <c r="M57" s="17">
        <v>426424900</v>
      </c>
      <c r="N57" s="17">
        <f>M57</f>
        <v>426424900</v>
      </c>
      <c r="O57" s="17">
        <v>325314500</v>
      </c>
      <c r="P57" s="17">
        <f>O57</f>
        <v>325314500</v>
      </c>
      <c r="Q57" s="17">
        <v>436509000</v>
      </c>
      <c r="R57" s="17">
        <v>327381750</v>
      </c>
      <c r="S57" s="17">
        <v>14354954</v>
      </c>
      <c r="T57" s="17">
        <v>0</v>
      </c>
      <c r="U57" s="17">
        <v>327381750</v>
      </c>
      <c r="V57" s="17">
        <f t="shared" si="2"/>
        <v>-14354954</v>
      </c>
      <c r="W57" s="17">
        <f t="shared" si="3"/>
        <v>-109127250</v>
      </c>
      <c r="X57" s="17">
        <f t="shared" si="4"/>
        <v>75</v>
      </c>
      <c r="Y57" s="17">
        <f t="shared" si="5"/>
        <v>0</v>
      </c>
      <c r="Z57" s="17">
        <f t="shared" si="6"/>
        <v>100</v>
      </c>
      <c r="AA57" s="17">
        <f t="shared" si="7"/>
        <v>2067250</v>
      </c>
      <c r="AB57" s="17">
        <f t="shared" si="8"/>
        <v>100.63546199139601</v>
      </c>
      <c r="AC57" s="17">
        <f t="shared" si="9"/>
        <v>255884247</v>
      </c>
      <c r="AD57" s="17">
        <f t="shared" si="10"/>
        <v>457.89256444382403</v>
      </c>
    </row>
    <row r="58" spans="1:30" s="15" customFormat="1" ht="81.75" customHeight="1" x14ac:dyDescent="0.3">
      <c r="A58" s="14"/>
      <c r="B58" s="79" t="s">
        <v>5</v>
      </c>
      <c r="C58" s="79"/>
      <c r="D58" s="79"/>
      <c r="E58" s="79"/>
      <c r="F58" s="79"/>
      <c r="G58" s="79"/>
      <c r="H58" s="79"/>
      <c r="I58" s="79"/>
      <c r="J58" s="62">
        <v>232758370.88999999</v>
      </c>
      <c r="K58" s="62">
        <f>J58</f>
        <v>232758370.88999999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113385809.45999999</v>
      </c>
      <c r="P58" s="17">
        <f>O58</f>
        <v>113385809.45999999</v>
      </c>
      <c r="Q58" s="17">
        <v>206474502.77000001</v>
      </c>
      <c r="R58" s="17">
        <v>191946635.19999999</v>
      </c>
      <c r="S58" s="17">
        <v>2038761.35</v>
      </c>
      <c r="T58" s="17">
        <v>4323400.4800000004</v>
      </c>
      <c r="U58" s="17">
        <v>113131485.68000001</v>
      </c>
      <c r="V58" s="17">
        <f t="shared" si="2"/>
        <v>2284639.1300000004</v>
      </c>
      <c r="W58" s="17">
        <f t="shared" si="3"/>
        <v>-93343017.090000004</v>
      </c>
      <c r="X58" s="17">
        <f t="shared" si="4"/>
        <v>54.791988435502645</v>
      </c>
      <c r="Y58" s="17">
        <f t="shared" si="5"/>
        <v>-78815149.519999981</v>
      </c>
      <c r="Z58" s="17">
        <f t="shared" si="6"/>
        <v>58.939030404008882</v>
      </c>
      <c r="AA58" s="17">
        <f t="shared" si="7"/>
        <v>-254323.77999998629</v>
      </c>
      <c r="AB58" s="17">
        <f t="shared" si="8"/>
        <v>99.775700520893039</v>
      </c>
      <c r="AC58" s="17">
        <f t="shared" si="9"/>
        <v>-119626885.20999998</v>
      </c>
      <c r="AD58" s="17">
        <f t="shared" si="10"/>
        <v>48.604690455350017</v>
      </c>
    </row>
    <row r="59" spans="1:30" s="15" customFormat="1" ht="65.25" customHeight="1" x14ac:dyDescent="0.3">
      <c r="A59" s="14"/>
      <c r="B59" s="79" t="s">
        <v>4</v>
      </c>
      <c r="C59" s="79"/>
      <c r="D59" s="79"/>
      <c r="E59" s="79"/>
      <c r="F59" s="79"/>
      <c r="G59" s="79"/>
      <c r="H59" s="79"/>
      <c r="I59" s="79"/>
      <c r="J59" s="62">
        <v>542040991.44000006</v>
      </c>
      <c r="K59" s="62">
        <f>J59</f>
        <v>542040991.44000006</v>
      </c>
      <c r="L59" s="17">
        <v>1066999039.4299999</v>
      </c>
      <c r="M59" s="17">
        <v>1016038865.97</v>
      </c>
      <c r="N59" s="17">
        <f>M59</f>
        <v>1016038865.97</v>
      </c>
      <c r="O59" s="17">
        <v>739206435.16999996</v>
      </c>
      <c r="P59" s="17">
        <f>O59</f>
        <v>739206435.16999996</v>
      </c>
      <c r="Q59" s="17">
        <v>1068971561.41</v>
      </c>
      <c r="R59" s="17">
        <v>936271080.41999996</v>
      </c>
      <c r="S59" s="17">
        <v>21103799.850000001</v>
      </c>
      <c r="T59" s="17">
        <v>3428528.5</v>
      </c>
      <c r="U59" s="17">
        <v>904465326.33000004</v>
      </c>
      <c r="V59" s="17">
        <f t="shared" si="2"/>
        <v>-17675271.350000001</v>
      </c>
      <c r="W59" s="17">
        <f t="shared" si="3"/>
        <v>-164506235.07999992</v>
      </c>
      <c r="X59" s="17">
        <f t="shared" si="4"/>
        <v>84.610794054894029</v>
      </c>
      <c r="Y59" s="17">
        <f t="shared" si="5"/>
        <v>-31805754.089999914</v>
      </c>
      <c r="Z59" s="17">
        <f t="shared" si="6"/>
        <v>96.602933193692991</v>
      </c>
      <c r="AA59" s="17">
        <f t="shared" si="7"/>
        <v>165258891.16000009</v>
      </c>
      <c r="AB59" s="17">
        <f t="shared" si="8"/>
        <v>122.35625710184659</v>
      </c>
      <c r="AC59" s="17">
        <f t="shared" si="9"/>
        <v>362424334.88999999</v>
      </c>
      <c r="AD59" s="17">
        <f t="shared" si="10"/>
        <v>166.8629016280068</v>
      </c>
    </row>
    <row r="60" spans="1:30" s="15" customFormat="1" ht="40.5" customHeight="1" x14ac:dyDescent="0.3">
      <c r="A60" s="14"/>
      <c r="B60" s="79" t="s">
        <v>3</v>
      </c>
      <c r="C60" s="79"/>
      <c r="D60" s="79"/>
      <c r="E60" s="79"/>
      <c r="F60" s="79"/>
      <c r="G60" s="79"/>
      <c r="H60" s="79"/>
      <c r="I60" s="79"/>
      <c r="J60" s="62">
        <v>957319.41</v>
      </c>
      <c r="K60" s="62">
        <f>J60</f>
        <v>957319.41</v>
      </c>
      <c r="L60" s="17">
        <v>12583515.119999999</v>
      </c>
      <c r="M60" s="17">
        <v>11684333.98</v>
      </c>
      <c r="N60" s="17">
        <f>M60</f>
        <v>11684333.98</v>
      </c>
      <c r="O60" s="17">
        <v>666169.24</v>
      </c>
      <c r="P60" s="17">
        <f>O60</f>
        <v>666169.24</v>
      </c>
      <c r="Q60" s="17">
        <v>28017444.120000001</v>
      </c>
      <c r="R60" s="17">
        <v>22034991.960000001</v>
      </c>
      <c r="S60" s="17">
        <v>0</v>
      </c>
      <c r="T60" s="17">
        <v>1987996.33</v>
      </c>
      <c r="U60" s="17">
        <v>21558088.629999999</v>
      </c>
      <c r="V60" s="17">
        <f t="shared" si="2"/>
        <v>1987996.33</v>
      </c>
      <c r="W60" s="17">
        <f t="shared" si="3"/>
        <v>-6459355.4900000021</v>
      </c>
      <c r="X60" s="17">
        <f t="shared" si="4"/>
        <v>76.945236466487501</v>
      </c>
      <c r="Y60" s="17">
        <f t="shared" si="5"/>
        <v>-476903.33000000194</v>
      </c>
      <c r="Z60" s="17">
        <f t="shared" si="6"/>
        <v>97.835700004494115</v>
      </c>
      <c r="AA60" s="17">
        <f t="shared" si="7"/>
        <v>20891919.390000001</v>
      </c>
      <c r="AB60" s="17">
        <f t="shared" si="8"/>
        <v>3236.1278989705374</v>
      </c>
      <c r="AC60" s="17">
        <f t="shared" si="9"/>
        <v>20600769.219999999</v>
      </c>
      <c r="AD60" s="17">
        <f t="shared" si="10"/>
        <v>2251.9222325179849</v>
      </c>
    </row>
    <row r="61" spans="1:30" s="15" customFormat="1" ht="39" customHeight="1" x14ac:dyDescent="0.3">
      <c r="A61" s="14"/>
      <c r="B61" s="79" t="s">
        <v>2</v>
      </c>
      <c r="C61" s="79"/>
      <c r="D61" s="79"/>
      <c r="E61" s="79"/>
      <c r="F61" s="79"/>
      <c r="G61" s="79"/>
      <c r="H61" s="79"/>
      <c r="I61" s="79"/>
      <c r="J61" s="59">
        <v>1223665.08</v>
      </c>
      <c r="K61" s="59">
        <v>425551.08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4166158.55</v>
      </c>
      <c r="P61" s="26">
        <v>325566.15000000002</v>
      </c>
      <c r="Q61" s="17">
        <v>14635</v>
      </c>
      <c r="R61" s="17">
        <v>14635</v>
      </c>
      <c r="S61" s="17">
        <v>0</v>
      </c>
      <c r="T61" s="17">
        <v>9218.2999999999993</v>
      </c>
      <c r="U61" s="17">
        <v>68509.100000000006</v>
      </c>
      <c r="V61" s="17">
        <f t="shared" si="2"/>
        <v>9218.2999999999993</v>
      </c>
      <c r="W61" s="17">
        <f t="shared" si="3"/>
        <v>53874.100000000006</v>
      </c>
      <c r="X61" s="17">
        <f t="shared" si="4"/>
        <v>468.1182097710967</v>
      </c>
      <c r="Y61" s="17">
        <f t="shared" si="5"/>
        <v>53874.100000000006</v>
      </c>
      <c r="Z61" s="17">
        <f t="shared" si="6"/>
        <v>468.1182097710967</v>
      </c>
      <c r="AA61" s="17">
        <f t="shared" si="7"/>
        <v>-257057.05000000002</v>
      </c>
      <c r="AB61" s="17">
        <f t="shared" si="8"/>
        <v>21.043066055853778</v>
      </c>
      <c r="AC61" s="17">
        <f t="shared" si="9"/>
        <v>-357041.98</v>
      </c>
      <c r="AD61" s="17">
        <f t="shared" si="10"/>
        <v>16.09891343713662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79" t="s">
        <v>0</v>
      </c>
      <c r="C63" s="79"/>
      <c r="D63" s="79"/>
      <c r="E63" s="79"/>
      <c r="F63" s="79"/>
      <c r="G63" s="79"/>
      <c r="H63" s="79"/>
      <c r="I63" s="79"/>
      <c r="J63" s="62">
        <v>-7482075.6299999999</v>
      </c>
      <c r="K63" s="62">
        <f>J63</f>
        <v>-7482075.6299999999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-5357581.95</v>
      </c>
      <c r="P63" s="17">
        <f>O63</f>
        <v>-5357581.95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-5487492.0700000003</v>
      </c>
      <c r="V63" s="17">
        <f t="shared" si="2"/>
        <v>0</v>
      </c>
      <c r="W63" s="17">
        <f t="shared" si="3"/>
        <v>-5370553.1500000004</v>
      </c>
      <c r="X63" s="17">
        <f t="shared" si="4"/>
        <v>4692.6139475206373</v>
      </c>
      <c r="Y63" s="17">
        <f t="shared" si="5"/>
        <v>-5370553.1500000004</v>
      </c>
      <c r="Z63" s="17">
        <f t="shared" si="6"/>
        <v>4692.6139475206373</v>
      </c>
      <c r="AA63" s="17">
        <f t="shared" si="7"/>
        <v>-129910.12000000011</v>
      </c>
      <c r="AB63" s="17">
        <f t="shared" si="8"/>
        <v>102.4247901611659</v>
      </c>
      <c r="AC63" s="17">
        <f t="shared" si="9"/>
        <v>1994583.5599999996</v>
      </c>
      <c r="AD63" s="17">
        <f t="shared" si="10"/>
        <v>73.341841774459596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5">J56+J7</f>
        <v>1142981550.9400001</v>
      </c>
      <c r="K64" s="60">
        <f t="shared" ref="K64:U64" si="46">K56+K7</f>
        <v>1061354017.9373425</v>
      </c>
      <c r="L64" s="18">
        <f t="shared" si="46"/>
        <v>2135801802.4200001</v>
      </c>
      <c r="M64" s="18">
        <f t="shared" si="46"/>
        <v>2092393430.8699999</v>
      </c>
      <c r="N64" s="18">
        <f t="shared" si="46"/>
        <v>2073437961.143975</v>
      </c>
      <c r="O64" s="18">
        <f t="shared" si="46"/>
        <v>1394710838.7699997</v>
      </c>
      <c r="P64" s="18">
        <f t="shared" si="46"/>
        <v>1381622278.8257272</v>
      </c>
      <c r="Q64" s="18">
        <f t="shared" si="46"/>
        <v>2093766334.8899996</v>
      </c>
      <c r="R64" s="18">
        <f t="shared" si="46"/>
        <v>1710255949.79</v>
      </c>
      <c r="S64" s="18">
        <f t="shared" ref="S64" si="47">S56+S7</f>
        <v>47349517.650000006</v>
      </c>
      <c r="T64" s="18">
        <f t="shared" si="46"/>
        <v>12890905.850000001</v>
      </c>
      <c r="U64" s="18">
        <f t="shared" si="46"/>
        <v>1595636091.6300001</v>
      </c>
      <c r="V64" s="18">
        <f t="shared" si="2"/>
        <v>-34458611.800000004</v>
      </c>
      <c r="W64" s="18">
        <f t="shared" si="3"/>
        <v>-498130243.25999951</v>
      </c>
      <c r="X64" s="18">
        <f t="shared" si="4"/>
        <v>76.208890411538221</v>
      </c>
      <c r="Y64" s="18">
        <f t="shared" si="5"/>
        <v>-114619858.15999985</v>
      </c>
      <c r="Z64" s="18">
        <f t="shared" si="6"/>
        <v>93.298087448602416</v>
      </c>
      <c r="AA64" s="18">
        <f t="shared" si="7"/>
        <v>214013812.80427289</v>
      </c>
      <c r="AB64" s="18">
        <f t="shared" si="8"/>
        <v>115.49003776822187</v>
      </c>
      <c r="AC64" s="17">
        <f t="shared" si="9"/>
        <v>534282073.69265759</v>
      </c>
      <c r="AD64" s="17">
        <f t="shared" si="10"/>
        <v>150.33966656394182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5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X2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2021-09-24T09:09:06Z</cp:lastPrinted>
  <dcterms:created xsi:type="dcterms:W3CDTF">2018-12-30T09:36:16Z</dcterms:created>
  <dcterms:modified xsi:type="dcterms:W3CDTF">2021-09-24T09:09:33Z</dcterms:modified>
</cp:coreProperties>
</file>